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427"/>
  <workbookPr codeName="ThisWorkbook" hidePivotFieldList="1"/>
  <mc:AlternateContent xmlns:mc="http://schemas.openxmlformats.org/markup-compatibility/2006">
    <mc:Choice Requires="x15">
      <x15ac:absPath xmlns:x15ac="http://schemas.microsoft.com/office/spreadsheetml/2010/11/ac" url="E:\Información planes de mejoramiento INVIAS - CGR\CORTES - PLAN DE MEJORAMIENTO CGR\2022\12. Corte 31 de diciembre de 2022\"/>
    </mc:Choice>
  </mc:AlternateContent>
  <xr:revisionPtr revIDLastSave="0" documentId="8_{5DB223FC-EB8A-4837-BE00-44A6E2F558E9}" xr6:coauthVersionLast="47" xr6:coauthVersionMax="47" xr10:uidLastSave="{00000000-0000-0000-0000-000000000000}"/>
  <bookViews>
    <workbookView xWindow="-120" yWindow="-120" windowWidth="29040" windowHeight="15840" tabRatio="805" activeTab="2" xr2:uid="{00000000-000D-0000-FFFF-FFFF00000000}"/>
  </bookViews>
  <sheets>
    <sheet name="INICIO" sheetId="212" r:id="rId1"/>
    <sheet name="SIGLAS DEPENDENCIAS" sheetId="199" r:id="rId2"/>
    <sheet name="PLAN DE MEJORAMIENTO CGR-INVIAS" sheetId="37" r:id="rId3"/>
  </sheets>
  <definedNames>
    <definedName name="_xlnm._FilterDatabase" localSheetId="2" hidden="1">'PLAN DE MEJORAMIENTO CGR-INVIAS'!$A$1:$AA$579</definedName>
    <definedName name="_xlnm.Print_Area" localSheetId="0">INICIO!$A$2:$I$31</definedName>
    <definedName name="_xlnm.Print_Area" localSheetId="2">'PLAN DE MEJORAMIENTO CGR-INVIAS'!$F$378:$M$510</definedName>
    <definedName name="_xlnm.Print_Area" localSheetId="1">'SIGLAS DEPENDENCIAS'!$A$1:$B$303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16" i="37" l="1"/>
  <c r="AD116" i="37" s="1"/>
  <c r="AE116" i="37" s="1"/>
  <c r="Q5" i="37" l="1"/>
  <c r="N5" i="37"/>
  <c r="Q4" i="37"/>
  <c r="N4" i="37"/>
  <c r="Q3" i="37"/>
  <c r="N3" i="37"/>
  <c r="B3" i="37"/>
  <c r="B4" i="37"/>
  <c r="B5" i="37"/>
  <c r="B6" i="37"/>
  <c r="A3" i="37"/>
  <c r="AD3" i="37" s="1"/>
  <c r="AE3" i="37" s="1"/>
  <c r="A4" i="37"/>
  <c r="AD4" i="37" s="1"/>
  <c r="AE4" i="37" s="1"/>
  <c r="A5" i="37"/>
  <c r="AD5" i="37" s="1"/>
  <c r="AE5" i="37" s="1"/>
  <c r="A6" i="37"/>
  <c r="AD6" i="37" s="1"/>
  <c r="Q6" i="37"/>
  <c r="N6" i="37"/>
  <c r="AE6" i="37" l="1"/>
  <c r="Y6" i="37" s="1"/>
  <c r="R6" i="37"/>
  <c r="Y5" i="37"/>
  <c r="Z5" i="37"/>
  <c r="Y4" i="37"/>
  <c r="Z4" i="37"/>
  <c r="Y3" i="37"/>
  <c r="Z3" i="37"/>
  <c r="R5" i="37"/>
  <c r="R4" i="37"/>
  <c r="R3" i="37"/>
  <c r="Z6" i="37"/>
  <c r="AA6" i="37" l="1"/>
  <c r="AA3" i="37"/>
  <c r="AA4" i="37"/>
  <c r="AA5" i="37"/>
  <c r="A555" i="37"/>
  <c r="AD555" i="37" s="1"/>
  <c r="B555" i="37"/>
  <c r="N555" i="37"/>
  <c r="Q555" i="37"/>
  <c r="A556" i="37"/>
  <c r="W556" i="37" s="1"/>
  <c r="B556" i="37"/>
  <c r="N556" i="37"/>
  <c r="Q556" i="37"/>
  <c r="A557" i="37"/>
  <c r="B557" i="37"/>
  <c r="N557" i="37"/>
  <c r="Q557" i="37"/>
  <c r="A558" i="37"/>
  <c r="B558" i="37"/>
  <c r="N558" i="37"/>
  <c r="Q558" i="37"/>
  <c r="A559" i="37"/>
  <c r="B559" i="37"/>
  <c r="N559" i="37"/>
  <c r="Q559" i="37"/>
  <c r="A560" i="37"/>
  <c r="B560" i="37"/>
  <c r="N560" i="37"/>
  <c r="Q560" i="37"/>
  <c r="A561" i="37"/>
  <c r="B561" i="37"/>
  <c r="N561" i="37"/>
  <c r="Q561" i="37"/>
  <c r="B9" i="37"/>
  <c r="B10" i="37"/>
  <c r="B11" i="37"/>
  <c r="B12" i="37"/>
  <c r="B13" i="37"/>
  <c r="B14" i="37"/>
  <c r="B15" i="37"/>
  <c r="B16" i="37"/>
  <c r="B17" i="37"/>
  <c r="B18" i="37"/>
  <c r="B19" i="37"/>
  <c r="B20" i="37"/>
  <c r="B21" i="37"/>
  <c r="B22" i="37"/>
  <c r="B23" i="37"/>
  <c r="B24" i="37"/>
  <c r="B25" i="37"/>
  <c r="B26" i="37"/>
  <c r="B27" i="37"/>
  <c r="B28" i="37"/>
  <c r="B29" i="37"/>
  <c r="B30" i="37"/>
  <c r="B31" i="37"/>
  <c r="B32" i="37"/>
  <c r="B33" i="37"/>
  <c r="B34" i="37"/>
  <c r="B35" i="37"/>
  <c r="B36" i="37"/>
  <c r="B37" i="37"/>
  <c r="B38" i="37"/>
  <c r="B39" i="37"/>
  <c r="B40" i="37"/>
  <c r="B41" i="37"/>
  <c r="B42" i="37"/>
  <c r="B43" i="37"/>
  <c r="B44" i="37"/>
  <c r="B45" i="37"/>
  <c r="B46" i="37"/>
  <c r="B47" i="37"/>
  <c r="B48" i="37"/>
  <c r="B49" i="37"/>
  <c r="B50" i="37"/>
  <c r="B51" i="37"/>
  <c r="B52" i="37"/>
  <c r="B53" i="37"/>
  <c r="B54" i="37"/>
  <c r="B55" i="37"/>
  <c r="B56" i="37"/>
  <c r="B57" i="37"/>
  <c r="B58" i="37"/>
  <c r="B59" i="37"/>
  <c r="B60" i="37"/>
  <c r="B61" i="37"/>
  <c r="B62" i="37"/>
  <c r="B63" i="37"/>
  <c r="B64" i="37"/>
  <c r="B65" i="37"/>
  <c r="B66" i="37"/>
  <c r="B67" i="37"/>
  <c r="B68" i="37"/>
  <c r="B69" i="37"/>
  <c r="B70" i="37"/>
  <c r="B71" i="37"/>
  <c r="B72" i="37"/>
  <c r="B73" i="37"/>
  <c r="B74" i="37"/>
  <c r="B75" i="37"/>
  <c r="B76" i="37"/>
  <c r="B77" i="37"/>
  <c r="B78" i="37"/>
  <c r="B79" i="37"/>
  <c r="B80" i="37"/>
  <c r="B81" i="37"/>
  <c r="B82" i="37"/>
  <c r="B83" i="37"/>
  <c r="B84" i="37"/>
  <c r="B85" i="37"/>
  <c r="B86" i="37"/>
  <c r="B87" i="37"/>
  <c r="B88" i="37"/>
  <c r="B89" i="37"/>
  <c r="B90" i="37"/>
  <c r="B91" i="37"/>
  <c r="B92" i="37"/>
  <c r="B93" i="37"/>
  <c r="B94" i="37"/>
  <c r="B95" i="37"/>
  <c r="B96" i="37"/>
  <c r="B97" i="37"/>
  <c r="B98" i="37"/>
  <c r="B99" i="37"/>
  <c r="B100" i="37"/>
  <c r="B101" i="37"/>
  <c r="B102" i="37"/>
  <c r="B103" i="37"/>
  <c r="B104" i="37"/>
  <c r="B105" i="37"/>
  <c r="B106" i="37"/>
  <c r="B107" i="37"/>
  <c r="B108" i="37"/>
  <c r="B109" i="37"/>
  <c r="B110" i="37"/>
  <c r="B111" i="37"/>
  <c r="B112" i="37"/>
  <c r="B113" i="37"/>
  <c r="B114" i="37"/>
  <c r="B115" i="37"/>
  <c r="B116" i="37"/>
  <c r="B117" i="37"/>
  <c r="B118" i="37"/>
  <c r="B119" i="37"/>
  <c r="B120" i="37"/>
  <c r="B121" i="37"/>
  <c r="B122" i="37"/>
  <c r="B123" i="37"/>
  <c r="B124" i="37"/>
  <c r="B125" i="37"/>
  <c r="B126" i="37"/>
  <c r="B127" i="37"/>
  <c r="B128" i="37"/>
  <c r="B129" i="37"/>
  <c r="B130" i="37"/>
  <c r="B131" i="37"/>
  <c r="B132" i="37"/>
  <c r="B133" i="37"/>
  <c r="B134" i="37"/>
  <c r="B135" i="37"/>
  <c r="B136" i="37"/>
  <c r="B137" i="37"/>
  <c r="B138" i="37"/>
  <c r="B139" i="37"/>
  <c r="B140" i="37"/>
  <c r="B141" i="37"/>
  <c r="B142" i="37"/>
  <c r="B143" i="37"/>
  <c r="B144" i="37"/>
  <c r="B145" i="37"/>
  <c r="B146" i="37"/>
  <c r="B147" i="37"/>
  <c r="B148" i="37"/>
  <c r="B149" i="37"/>
  <c r="B150" i="37"/>
  <c r="B151" i="37"/>
  <c r="B152" i="37"/>
  <c r="B153" i="37"/>
  <c r="B154" i="37"/>
  <c r="B155" i="37"/>
  <c r="B156" i="37"/>
  <c r="B157" i="37"/>
  <c r="B158" i="37"/>
  <c r="B159" i="37"/>
  <c r="B160" i="37"/>
  <c r="B161" i="37"/>
  <c r="B162" i="37"/>
  <c r="B163" i="37"/>
  <c r="B164" i="37"/>
  <c r="B165" i="37"/>
  <c r="B166" i="37"/>
  <c r="B167" i="37"/>
  <c r="B168" i="37"/>
  <c r="B169" i="37"/>
  <c r="B170" i="37"/>
  <c r="B171" i="37"/>
  <c r="B172" i="37"/>
  <c r="B173" i="37"/>
  <c r="B174" i="37"/>
  <c r="B175" i="37"/>
  <c r="B176" i="37"/>
  <c r="B177" i="37"/>
  <c r="B178" i="37"/>
  <c r="B179" i="37"/>
  <c r="B180" i="37"/>
  <c r="B181" i="37"/>
  <c r="B182" i="37"/>
  <c r="B183" i="37"/>
  <c r="B184" i="37"/>
  <c r="B185" i="37"/>
  <c r="B186" i="37"/>
  <c r="B187" i="37"/>
  <c r="B188" i="37"/>
  <c r="B189" i="37"/>
  <c r="B190" i="37"/>
  <c r="B191" i="37"/>
  <c r="B192" i="37"/>
  <c r="B193" i="37"/>
  <c r="B194" i="37"/>
  <c r="B195" i="37"/>
  <c r="B196" i="37"/>
  <c r="B197" i="37"/>
  <c r="B198" i="37"/>
  <c r="B199" i="37"/>
  <c r="B200" i="37"/>
  <c r="B201" i="37"/>
  <c r="B202" i="37"/>
  <c r="B203" i="37"/>
  <c r="B204" i="37"/>
  <c r="B205" i="37"/>
  <c r="B206" i="37"/>
  <c r="B207" i="37"/>
  <c r="B208" i="37"/>
  <c r="B209" i="37"/>
  <c r="B210" i="37"/>
  <c r="B211" i="37"/>
  <c r="B212" i="37"/>
  <c r="B213" i="37"/>
  <c r="B214" i="37"/>
  <c r="B215" i="37"/>
  <c r="B216" i="37"/>
  <c r="B217" i="37"/>
  <c r="B218" i="37"/>
  <c r="B219" i="37"/>
  <c r="B220" i="37"/>
  <c r="B221" i="37"/>
  <c r="B222" i="37"/>
  <c r="B223" i="37"/>
  <c r="B224" i="37"/>
  <c r="B225" i="37"/>
  <c r="B226" i="37"/>
  <c r="B227" i="37"/>
  <c r="B228" i="37"/>
  <c r="B229" i="37"/>
  <c r="B230" i="37"/>
  <c r="B231" i="37"/>
  <c r="B232" i="37"/>
  <c r="B233" i="37"/>
  <c r="B234" i="37"/>
  <c r="B235" i="37"/>
  <c r="B236" i="37"/>
  <c r="B237" i="37"/>
  <c r="B238" i="37"/>
  <c r="B239" i="37"/>
  <c r="B240" i="37"/>
  <c r="B241" i="37"/>
  <c r="B242" i="37"/>
  <c r="B243" i="37"/>
  <c r="B244" i="37"/>
  <c r="B245" i="37"/>
  <c r="B246" i="37"/>
  <c r="B247" i="37"/>
  <c r="B248" i="37"/>
  <c r="B249" i="37"/>
  <c r="B250" i="37"/>
  <c r="B251" i="37"/>
  <c r="B252" i="37"/>
  <c r="B253" i="37"/>
  <c r="B254" i="37"/>
  <c r="B255" i="37"/>
  <c r="B256" i="37"/>
  <c r="B257" i="37"/>
  <c r="B258" i="37"/>
  <c r="B259" i="37"/>
  <c r="B260" i="37"/>
  <c r="B261" i="37"/>
  <c r="B262" i="37"/>
  <c r="B263" i="37"/>
  <c r="B264" i="37"/>
  <c r="B265" i="37"/>
  <c r="B266" i="37"/>
  <c r="B267" i="37"/>
  <c r="B268" i="37"/>
  <c r="B269" i="37"/>
  <c r="B270" i="37"/>
  <c r="B271" i="37"/>
  <c r="B272" i="37"/>
  <c r="B273" i="37"/>
  <c r="B274" i="37"/>
  <c r="B275" i="37"/>
  <c r="B276" i="37"/>
  <c r="B277" i="37"/>
  <c r="B278" i="37"/>
  <c r="B279" i="37"/>
  <c r="B280" i="37"/>
  <c r="B281" i="37"/>
  <c r="B282" i="37"/>
  <c r="B283" i="37"/>
  <c r="B284" i="37"/>
  <c r="B285" i="37"/>
  <c r="B286" i="37"/>
  <c r="B287" i="37"/>
  <c r="B288" i="37"/>
  <c r="B289" i="37"/>
  <c r="B290" i="37"/>
  <c r="B291" i="37"/>
  <c r="B292" i="37"/>
  <c r="B293" i="37"/>
  <c r="B294" i="37"/>
  <c r="B295" i="37"/>
  <c r="B296" i="37"/>
  <c r="B297" i="37"/>
  <c r="B298" i="37"/>
  <c r="B299" i="37"/>
  <c r="B300" i="37"/>
  <c r="B301" i="37"/>
  <c r="B302" i="37"/>
  <c r="B303" i="37"/>
  <c r="B304" i="37"/>
  <c r="B305" i="37"/>
  <c r="B306" i="37"/>
  <c r="B307" i="37"/>
  <c r="B308" i="37"/>
  <c r="B309" i="37"/>
  <c r="B310" i="37"/>
  <c r="B311" i="37"/>
  <c r="B312" i="37"/>
  <c r="B313" i="37"/>
  <c r="B314" i="37"/>
  <c r="B315" i="37"/>
  <c r="B316" i="37"/>
  <c r="B317" i="37"/>
  <c r="B318" i="37"/>
  <c r="B319" i="37"/>
  <c r="B320" i="37"/>
  <c r="B321" i="37"/>
  <c r="B322" i="37"/>
  <c r="B323" i="37"/>
  <c r="B324" i="37"/>
  <c r="B325" i="37"/>
  <c r="B326" i="37"/>
  <c r="B327" i="37"/>
  <c r="B328" i="37"/>
  <c r="B329" i="37"/>
  <c r="B330" i="37"/>
  <c r="B331" i="37"/>
  <c r="B332" i="37"/>
  <c r="B333" i="37"/>
  <c r="B334" i="37"/>
  <c r="B335" i="37"/>
  <c r="B336" i="37"/>
  <c r="B337" i="37"/>
  <c r="B338" i="37"/>
  <c r="B339" i="37"/>
  <c r="B340" i="37"/>
  <c r="B341" i="37"/>
  <c r="B342" i="37"/>
  <c r="B343" i="37"/>
  <c r="B344" i="37"/>
  <c r="B345" i="37"/>
  <c r="B346" i="37"/>
  <c r="B347" i="37"/>
  <c r="B348" i="37"/>
  <c r="B349" i="37"/>
  <c r="B350" i="37"/>
  <c r="B351" i="37"/>
  <c r="B352" i="37"/>
  <c r="B353" i="37"/>
  <c r="B354" i="37"/>
  <c r="B355" i="37"/>
  <c r="B356" i="37"/>
  <c r="B357" i="37"/>
  <c r="B358" i="37"/>
  <c r="B359" i="37"/>
  <c r="B360" i="37"/>
  <c r="B361" i="37"/>
  <c r="B362" i="37"/>
  <c r="B363" i="37"/>
  <c r="B364" i="37"/>
  <c r="B365" i="37"/>
  <c r="B366" i="37"/>
  <c r="B367" i="37"/>
  <c r="B368" i="37"/>
  <c r="B369" i="37"/>
  <c r="B370" i="37"/>
  <c r="B371" i="37"/>
  <c r="B372" i="37"/>
  <c r="B373" i="37"/>
  <c r="B374" i="37"/>
  <c r="B375" i="37"/>
  <c r="B376" i="37"/>
  <c r="B377" i="37"/>
  <c r="B378" i="37"/>
  <c r="B379" i="37"/>
  <c r="B380" i="37"/>
  <c r="B381" i="37"/>
  <c r="B382" i="37"/>
  <c r="B383" i="37"/>
  <c r="B384" i="37"/>
  <c r="B385" i="37"/>
  <c r="B386" i="37"/>
  <c r="B387" i="37"/>
  <c r="B388" i="37"/>
  <c r="B389" i="37"/>
  <c r="B390" i="37"/>
  <c r="B391" i="37"/>
  <c r="B392" i="37"/>
  <c r="B393" i="37"/>
  <c r="B394" i="37"/>
  <c r="B395" i="37"/>
  <c r="B396" i="37"/>
  <c r="B397" i="37"/>
  <c r="B398" i="37"/>
  <c r="B399" i="37"/>
  <c r="B400" i="37"/>
  <c r="B401" i="37"/>
  <c r="B402" i="37"/>
  <c r="B403" i="37"/>
  <c r="B404" i="37"/>
  <c r="B405" i="37"/>
  <c r="B406" i="37"/>
  <c r="B407" i="37"/>
  <c r="B408" i="37"/>
  <c r="B409" i="37"/>
  <c r="B410" i="37"/>
  <c r="B411" i="37"/>
  <c r="B412" i="37"/>
  <c r="B413" i="37"/>
  <c r="B414" i="37"/>
  <c r="B415" i="37"/>
  <c r="B416" i="37"/>
  <c r="B417" i="37"/>
  <c r="B418" i="37"/>
  <c r="B419" i="37"/>
  <c r="B420" i="37"/>
  <c r="B421" i="37"/>
  <c r="B422" i="37"/>
  <c r="B423" i="37"/>
  <c r="B424" i="37"/>
  <c r="B425" i="37"/>
  <c r="B426" i="37"/>
  <c r="B427" i="37"/>
  <c r="B428" i="37"/>
  <c r="B429" i="37"/>
  <c r="B430" i="37"/>
  <c r="B431" i="37"/>
  <c r="B432" i="37"/>
  <c r="B433" i="37"/>
  <c r="B434" i="37"/>
  <c r="B435" i="37"/>
  <c r="B436" i="37"/>
  <c r="B437" i="37"/>
  <c r="B438" i="37"/>
  <c r="B439" i="37"/>
  <c r="B440" i="37"/>
  <c r="B441" i="37"/>
  <c r="B442" i="37"/>
  <c r="B443" i="37"/>
  <c r="B444" i="37"/>
  <c r="B445" i="37"/>
  <c r="B446" i="37"/>
  <c r="B447" i="37"/>
  <c r="B448" i="37"/>
  <c r="B449" i="37"/>
  <c r="B450" i="37"/>
  <c r="B451" i="37"/>
  <c r="B452" i="37"/>
  <c r="B453" i="37"/>
  <c r="B454" i="37"/>
  <c r="B455" i="37"/>
  <c r="B456" i="37"/>
  <c r="B457" i="37"/>
  <c r="B458" i="37"/>
  <c r="B459" i="37"/>
  <c r="B460" i="37"/>
  <c r="B461" i="37"/>
  <c r="B462" i="37"/>
  <c r="B463" i="37"/>
  <c r="B464" i="37"/>
  <c r="B465" i="37"/>
  <c r="B466" i="37"/>
  <c r="B467" i="37"/>
  <c r="B468" i="37"/>
  <c r="B469" i="37"/>
  <c r="B470" i="37"/>
  <c r="B471" i="37"/>
  <c r="B472" i="37"/>
  <c r="B473" i="37"/>
  <c r="B474" i="37"/>
  <c r="B475" i="37"/>
  <c r="B476" i="37"/>
  <c r="B477" i="37"/>
  <c r="B478" i="37"/>
  <c r="B479" i="37"/>
  <c r="B480" i="37"/>
  <c r="B481" i="37"/>
  <c r="B482" i="37"/>
  <c r="B483" i="37"/>
  <c r="B484" i="37"/>
  <c r="B485" i="37"/>
  <c r="B486" i="37"/>
  <c r="B487" i="37"/>
  <c r="B488" i="37"/>
  <c r="B489" i="37"/>
  <c r="B490" i="37"/>
  <c r="B491" i="37"/>
  <c r="B492" i="37"/>
  <c r="B493" i="37"/>
  <c r="B494" i="37"/>
  <c r="B495" i="37"/>
  <c r="B496" i="37"/>
  <c r="B497" i="37"/>
  <c r="B498" i="37"/>
  <c r="B499" i="37"/>
  <c r="B500" i="37"/>
  <c r="B501" i="37"/>
  <c r="B502" i="37"/>
  <c r="B503" i="37"/>
  <c r="B504" i="37"/>
  <c r="B505" i="37"/>
  <c r="B506" i="37"/>
  <c r="B507" i="37"/>
  <c r="B508" i="37"/>
  <c r="B509" i="37"/>
  <c r="B510" i="37"/>
  <c r="B511" i="37"/>
  <c r="B512" i="37"/>
  <c r="B513" i="37"/>
  <c r="B514" i="37"/>
  <c r="B515" i="37"/>
  <c r="B516" i="37"/>
  <c r="B517" i="37"/>
  <c r="B518" i="37"/>
  <c r="B519" i="37"/>
  <c r="B520" i="37"/>
  <c r="B521" i="37"/>
  <c r="B522" i="37"/>
  <c r="B523" i="37"/>
  <c r="B524" i="37"/>
  <c r="B525" i="37"/>
  <c r="B526" i="37"/>
  <c r="B527" i="37"/>
  <c r="B528" i="37"/>
  <c r="B529" i="37"/>
  <c r="B530" i="37"/>
  <c r="B531" i="37"/>
  <c r="B532" i="37"/>
  <c r="B533" i="37"/>
  <c r="B534" i="37"/>
  <c r="B535" i="37"/>
  <c r="B536" i="37"/>
  <c r="B537" i="37"/>
  <c r="B538" i="37"/>
  <c r="B539" i="37"/>
  <c r="B540" i="37"/>
  <c r="B541" i="37"/>
  <c r="B542" i="37"/>
  <c r="B543" i="37"/>
  <c r="B544" i="37"/>
  <c r="B545" i="37"/>
  <c r="B546" i="37"/>
  <c r="B547" i="37"/>
  <c r="B548" i="37"/>
  <c r="B549" i="37"/>
  <c r="B550" i="37"/>
  <c r="B551" i="37"/>
  <c r="B552" i="37"/>
  <c r="B553" i="37"/>
  <c r="B554" i="37"/>
  <c r="B562" i="37"/>
  <c r="B563" i="37"/>
  <c r="B564" i="37"/>
  <c r="B565" i="37"/>
  <c r="B566" i="37"/>
  <c r="B567" i="37"/>
  <c r="B568" i="37"/>
  <c r="B569" i="37"/>
  <c r="B570" i="37"/>
  <c r="B571" i="37"/>
  <c r="B572" i="37"/>
  <c r="B573" i="37"/>
  <c r="B574" i="37"/>
  <c r="B575" i="37"/>
  <c r="B576" i="37"/>
  <c r="B577" i="37"/>
  <c r="B8" i="37"/>
  <c r="B7" i="37"/>
  <c r="A9" i="37"/>
  <c r="AD9" i="37" s="1"/>
  <c r="AE9" i="37" s="1"/>
  <c r="A10" i="37"/>
  <c r="AD10" i="37" s="1"/>
  <c r="AE10" i="37" s="1"/>
  <c r="A11" i="37"/>
  <c r="AD11" i="37" s="1"/>
  <c r="AE11" i="37" s="1"/>
  <c r="A12" i="37"/>
  <c r="AD12" i="37" s="1"/>
  <c r="AE12" i="37" s="1"/>
  <c r="A13" i="37"/>
  <c r="AD13" i="37" s="1"/>
  <c r="AE13" i="37" s="1"/>
  <c r="A14" i="37"/>
  <c r="A15" i="37"/>
  <c r="AD15" i="37" s="1"/>
  <c r="AE15" i="37" s="1"/>
  <c r="A16" i="37"/>
  <c r="A17" i="37"/>
  <c r="A18" i="37"/>
  <c r="AD18" i="37" s="1"/>
  <c r="A19" i="37"/>
  <c r="A20" i="37"/>
  <c r="AD20" i="37" s="1"/>
  <c r="AE20" i="37" s="1"/>
  <c r="A21" i="37"/>
  <c r="A22" i="37"/>
  <c r="AD22" i="37" s="1"/>
  <c r="AE22" i="37" s="1"/>
  <c r="A23" i="37"/>
  <c r="AD23" i="37" s="1"/>
  <c r="AE23" i="37" s="1"/>
  <c r="A24" i="37"/>
  <c r="AD24" i="37" s="1"/>
  <c r="AE24" i="37" s="1"/>
  <c r="A25" i="37"/>
  <c r="A26" i="37"/>
  <c r="AD26" i="37" s="1"/>
  <c r="AE26" i="37" s="1"/>
  <c r="A27" i="37"/>
  <c r="AD27" i="37" s="1"/>
  <c r="A28" i="37"/>
  <c r="A29" i="37"/>
  <c r="AD29" i="37" s="1"/>
  <c r="AE29" i="37" s="1"/>
  <c r="A30" i="37"/>
  <c r="AD30" i="37" s="1"/>
  <c r="AE30" i="37" s="1"/>
  <c r="A31" i="37"/>
  <c r="AD31" i="37" s="1"/>
  <c r="AE31" i="37" s="1"/>
  <c r="A32" i="37"/>
  <c r="AD32" i="37" s="1"/>
  <c r="AE32" i="37" s="1"/>
  <c r="A33" i="37"/>
  <c r="AD33" i="37" s="1"/>
  <c r="AE33" i="37" s="1"/>
  <c r="A34" i="37"/>
  <c r="A35" i="37"/>
  <c r="AD35" i="37" s="1"/>
  <c r="AE35" i="37" s="1"/>
  <c r="A36" i="37"/>
  <c r="AD36" i="37" s="1"/>
  <c r="AE36" i="37" s="1"/>
  <c r="A37" i="37"/>
  <c r="AD37" i="37" s="1"/>
  <c r="AE37" i="37" s="1"/>
  <c r="A38" i="37"/>
  <c r="AD38" i="37" s="1"/>
  <c r="AE38" i="37" s="1"/>
  <c r="A39" i="37"/>
  <c r="AD39" i="37" s="1"/>
  <c r="AE39" i="37" s="1"/>
  <c r="A40" i="37"/>
  <c r="A41" i="37"/>
  <c r="AD41" i="37" s="1"/>
  <c r="AE41" i="37" s="1"/>
  <c r="A42" i="37"/>
  <c r="AD42" i="37" s="1"/>
  <c r="AE42" i="37" s="1"/>
  <c r="A43" i="37"/>
  <c r="AD43" i="37" s="1"/>
  <c r="AE43" i="37" s="1"/>
  <c r="A44" i="37"/>
  <c r="AD44" i="37" s="1"/>
  <c r="AE44" i="37" s="1"/>
  <c r="A45" i="37"/>
  <c r="AD45" i="37" s="1"/>
  <c r="AE45" i="37" s="1"/>
  <c r="A46" i="37"/>
  <c r="A47" i="37"/>
  <c r="AD47" i="37" s="1"/>
  <c r="A48" i="37"/>
  <c r="A49" i="37"/>
  <c r="A50" i="37"/>
  <c r="A51" i="37"/>
  <c r="AD51" i="37" s="1"/>
  <c r="AE51" i="37" s="1"/>
  <c r="A52" i="37"/>
  <c r="AD52" i="37" s="1"/>
  <c r="AE52" i="37" s="1"/>
  <c r="A53" i="37"/>
  <c r="AD53" i="37" s="1"/>
  <c r="AE53" i="37" s="1"/>
  <c r="A54" i="37"/>
  <c r="A55" i="37"/>
  <c r="AD55" i="37" s="1"/>
  <c r="AE55" i="37" s="1"/>
  <c r="A56" i="37"/>
  <c r="AD56" i="37" s="1"/>
  <c r="AE56" i="37" s="1"/>
  <c r="A57" i="37"/>
  <c r="AD57" i="37" s="1"/>
  <c r="AE57" i="37" s="1"/>
  <c r="A58" i="37"/>
  <c r="A59" i="37"/>
  <c r="A60" i="37"/>
  <c r="A61" i="37"/>
  <c r="AD61" i="37" s="1"/>
  <c r="AE61" i="37" s="1"/>
  <c r="A62" i="37"/>
  <c r="A63" i="37"/>
  <c r="A64" i="37"/>
  <c r="A65" i="37"/>
  <c r="AD65" i="37" s="1"/>
  <c r="AE65" i="37" s="1"/>
  <c r="A66" i="37"/>
  <c r="AD66" i="37" s="1"/>
  <c r="AE66" i="37" s="1"/>
  <c r="A67" i="37"/>
  <c r="AD67" i="37" s="1"/>
  <c r="AE67" i="37" s="1"/>
  <c r="A68" i="37"/>
  <c r="AD68" i="37" s="1"/>
  <c r="AE68" i="37" s="1"/>
  <c r="A69" i="37"/>
  <c r="A70" i="37"/>
  <c r="A71" i="37"/>
  <c r="A72" i="37"/>
  <c r="A73" i="37"/>
  <c r="AD73" i="37" s="1"/>
  <c r="AE73" i="37" s="1"/>
  <c r="A74" i="37"/>
  <c r="A75" i="37"/>
  <c r="AD75" i="37" s="1"/>
  <c r="A76" i="37"/>
  <c r="A77" i="37"/>
  <c r="A78" i="37"/>
  <c r="A79" i="37"/>
  <c r="AD79" i="37" s="1"/>
  <c r="AE79" i="37" s="1"/>
  <c r="A80" i="37"/>
  <c r="A81" i="37"/>
  <c r="A82" i="37"/>
  <c r="AD82" i="37" s="1"/>
  <c r="AE82" i="37" s="1"/>
  <c r="A83" i="37"/>
  <c r="AD83" i="37" s="1"/>
  <c r="AE83" i="37" s="1"/>
  <c r="A84" i="37"/>
  <c r="A85" i="37"/>
  <c r="A86" i="37"/>
  <c r="AD86" i="37" s="1"/>
  <c r="AE86" i="37" s="1"/>
  <c r="A87" i="37"/>
  <c r="AD87" i="37" s="1"/>
  <c r="AE87" i="37" s="1"/>
  <c r="A88" i="37"/>
  <c r="A89" i="37"/>
  <c r="A90" i="37"/>
  <c r="AD90" i="37" s="1"/>
  <c r="AE90" i="37" s="1"/>
  <c r="A91" i="37"/>
  <c r="AD91" i="37" s="1"/>
  <c r="AE91" i="37" s="1"/>
  <c r="A92" i="37"/>
  <c r="A93" i="37"/>
  <c r="AD93" i="37" s="1"/>
  <c r="A94" i="37"/>
  <c r="A95" i="37"/>
  <c r="A96" i="37"/>
  <c r="A97" i="37"/>
  <c r="A98" i="37"/>
  <c r="AD98" i="37" s="1"/>
  <c r="AE98" i="37" s="1"/>
  <c r="A99" i="37"/>
  <c r="AD99" i="37" s="1"/>
  <c r="AE99" i="37" s="1"/>
  <c r="A100" i="37"/>
  <c r="AD100" i="37" s="1"/>
  <c r="AE100" i="37" s="1"/>
  <c r="A101" i="37"/>
  <c r="AD101" i="37" s="1"/>
  <c r="AE101" i="37" s="1"/>
  <c r="A102" i="37"/>
  <c r="AD102" i="37" s="1"/>
  <c r="AE102" i="37" s="1"/>
  <c r="A103" i="37"/>
  <c r="AD103" i="37" s="1"/>
  <c r="AE103" i="37" s="1"/>
  <c r="A104" i="37"/>
  <c r="AD104" i="37" s="1"/>
  <c r="AE104" i="37" s="1"/>
  <c r="A105" i="37"/>
  <c r="AD105" i="37" s="1"/>
  <c r="AE105" i="37" s="1"/>
  <c r="A106" i="37"/>
  <c r="AD106" i="37" s="1"/>
  <c r="AE106" i="37" s="1"/>
  <c r="A107" i="37"/>
  <c r="AD107" i="37" s="1"/>
  <c r="AE107" i="37" s="1"/>
  <c r="A108" i="37"/>
  <c r="AD108" i="37" s="1"/>
  <c r="AE108" i="37" s="1"/>
  <c r="A109" i="37"/>
  <c r="AD109" i="37" s="1"/>
  <c r="AE109" i="37" s="1"/>
  <c r="A110" i="37"/>
  <c r="AD110" i="37" s="1"/>
  <c r="AE110" i="37" s="1"/>
  <c r="A111" i="37"/>
  <c r="AD111" i="37" s="1"/>
  <c r="AE111" i="37" s="1"/>
  <c r="A112" i="37"/>
  <c r="AD112" i="37" s="1"/>
  <c r="AE112" i="37" s="1"/>
  <c r="A113" i="37"/>
  <c r="AD113" i="37" s="1"/>
  <c r="AE113" i="37" s="1"/>
  <c r="A114" i="37"/>
  <c r="AD114" i="37" s="1"/>
  <c r="AE114" i="37" s="1"/>
  <c r="A115" i="37"/>
  <c r="AD115" i="37" s="1"/>
  <c r="AE115" i="37" s="1"/>
  <c r="A117" i="37"/>
  <c r="AD117" i="37" s="1"/>
  <c r="AE117" i="37" s="1"/>
  <c r="A118" i="37"/>
  <c r="AD118" i="37" s="1"/>
  <c r="AE118" i="37" s="1"/>
  <c r="A119" i="37"/>
  <c r="AD119" i="37" s="1"/>
  <c r="AE119" i="37" s="1"/>
  <c r="A120" i="37"/>
  <c r="AD120" i="37" s="1"/>
  <c r="AE120" i="37" s="1"/>
  <c r="A121" i="37"/>
  <c r="AD121" i="37" s="1"/>
  <c r="AE121" i="37" s="1"/>
  <c r="A122" i="37"/>
  <c r="AD122" i="37" s="1"/>
  <c r="AE122" i="37" s="1"/>
  <c r="A123" i="37"/>
  <c r="AD123" i="37" s="1"/>
  <c r="AE123" i="37" s="1"/>
  <c r="A124" i="37"/>
  <c r="AD124" i="37" s="1"/>
  <c r="AE124" i="37" s="1"/>
  <c r="A125" i="37"/>
  <c r="AD125" i="37" s="1"/>
  <c r="AE125" i="37" s="1"/>
  <c r="A126" i="37"/>
  <c r="AD126" i="37" s="1"/>
  <c r="AE126" i="37" s="1"/>
  <c r="A127" i="37"/>
  <c r="AD127" i="37" s="1"/>
  <c r="AE127" i="37" s="1"/>
  <c r="A128" i="37"/>
  <c r="AD128" i="37" s="1"/>
  <c r="AE128" i="37" s="1"/>
  <c r="A129" i="37"/>
  <c r="AD129" i="37" s="1"/>
  <c r="AE129" i="37" s="1"/>
  <c r="A130" i="37"/>
  <c r="AD130" i="37" s="1"/>
  <c r="AE130" i="37" s="1"/>
  <c r="A131" i="37"/>
  <c r="AD131" i="37" s="1"/>
  <c r="AE131" i="37" s="1"/>
  <c r="A132" i="37"/>
  <c r="AD132" i="37" s="1"/>
  <c r="AE132" i="37" s="1"/>
  <c r="A133" i="37"/>
  <c r="AD133" i="37" s="1"/>
  <c r="AE133" i="37" s="1"/>
  <c r="A134" i="37"/>
  <c r="AD134" i="37" s="1"/>
  <c r="AE134" i="37" s="1"/>
  <c r="A135" i="37"/>
  <c r="AD135" i="37" s="1"/>
  <c r="AE135" i="37" s="1"/>
  <c r="A136" i="37"/>
  <c r="AD136" i="37" s="1"/>
  <c r="AE136" i="37" s="1"/>
  <c r="A137" i="37"/>
  <c r="A138" i="37"/>
  <c r="AD138" i="37" s="1"/>
  <c r="AE138" i="37" s="1"/>
  <c r="A139" i="37"/>
  <c r="AD139" i="37" s="1"/>
  <c r="AE139" i="37" s="1"/>
  <c r="A140" i="37"/>
  <c r="AD140" i="37" s="1"/>
  <c r="AE140" i="37" s="1"/>
  <c r="A141" i="37"/>
  <c r="AD141" i="37" s="1"/>
  <c r="AE141" i="37" s="1"/>
  <c r="A142" i="37"/>
  <c r="AD142" i="37" s="1"/>
  <c r="AE142" i="37" s="1"/>
  <c r="A143" i="37"/>
  <c r="AD143" i="37" s="1"/>
  <c r="AE143" i="37" s="1"/>
  <c r="A144" i="37"/>
  <c r="AD144" i="37" s="1"/>
  <c r="AE144" i="37" s="1"/>
  <c r="A145" i="37"/>
  <c r="AD145" i="37" s="1"/>
  <c r="AE145" i="37" s="1"/>
  <c r="A146" i="37"/>
  <c r="AD146" i="37" s="1"/>
  <c r="AE146" i="37" s="1"/>
  <c r="A147" i="37"/>
  <c r="AD147" i="37" s="1"/>
  <c r="AE147" i="37" s="1"/>
  <c r="A148" i="37"/>
  <c r="AD148" i="37" s="1"/>
  <c r="AE148" i="37" s="1"/>
  <c r="A149" i="37"/>
  <c r="AD149" i="37" s="1"/>
  <c r="AE149" i="37" s="1"/>
  <c r="A150" i="37"/>
  <c r="AD150" i="37" s="1"/>
  <c r="AE150" i="37" s="1"/>
  <c r="A151" i="37"/>
  <c r="AD151" i="37" s="1"/>
  <c r="AE151" i="37" s="1"/>
  <c r="A152" i="37"/>
  <c r="AD152" i="37" s="1"/>
  <c r="AE152" i="37" s="1"/>
  <c r="A153" i="37"/>
  <c r="AD153" i="37" s="1"/>
  <c r="AE153" i="37" s="1"/>
  <c r="A154" i="37"/>
  <c r="AD154" i="37" s="1"/>
  <c r="AE154" i="37" s="1"/>
  <c r="A155" i="37"/>
  <c r="AD155" i="37" s="1"/>
  <c r="AE155" i="37" s="1"/>
  <c r="A156" i="37"/>
  <c r="AD156" i="37" s="1"/>
  <c r="AE156" i="37" s="1"/>
  <c r="A157" i="37"/>
  <c r="A158" i="37"/>
  <c r="AD158" i="37" s="1"/>
  <c r="AE158" i="37" s="1"/>
  <c r="A159" i="37"/>
  <c r="AD159" i="37" s="1"/>
  <c r="AE159" i="37" s="1"/>
  <c r="A160" i="37"/>
  <c r="AD160" i="37" s="1"/>
  <c r="AE160" i="37" s="1"/>
  <c r="A161" i="37"/>
  <c r="A162" i="37"/>
  <c r="AD162" i="37" s="1"/>
  <c r="AE162" i="37" s="1"/>
  <c r="A163" i="37"/>
  <c r="AD163" i="37" s="1"/>
  <c r="AE163" i="37" s="1"/>
  <c r="A164" i="37"/>
  <c r="AD164" i="37" s="1"/>
  <c r="AE164" i="37" s="1"/>
  <c r="A165" i="37"/>
  <c r="AD165" i="37" s="1"/>
  <c r="AE165" i="37" s="1"/>
  <c r="A166" i="37"/>
  <c r="AD166" i="37" s="1"/>
  <c r="AE166" i="37" s="1"/>
  <c r="A167" i="37"/>
  <c r="AD167" i="37" s="1"/>
  <c r="AE167" i="37" s="1"/>
  <c r="A168" i="37"/>
  <c r="AD168" i="37" s="1"/>
  <c r="AE168" i="37" s="1"/>
  <c r="A169" i="37"/>
  <c r="AD169" i="37" s="1"/>
  <c r="AE169" i="37" s="1"/>
  <c r="A170" i="37"/>
  <c r="AD170" i="37" s="1"/>
  <c r="AE170" i="37" s="1"/>
  <c r="A171" i="37"/>
  <c r="AD171" i="37" s="1"/>
  <c r="AE171" i="37" s="1"/>
  <c r="A172" i="37"/>
  <c r="AD172" i="37" s="1"/>
  <c r="AE172" i="37" s="1"/>
  <c r="A173" i="37"/>
  <c r="AD173" i="37" s="1"/>
  <c r="AE173" i="37" s="1"/>
  <c r="A174" i="37"/>
  <c r="AD174" i="37" s="1"/>
  <c r="AE174" i="37" s="1"/>
  <c r="A175" i="37"/>
  <c r="AD175" i="37" s="1"/>
  <c r="AE175" i="37" s="1"/>
  <c r="A176" i="37"/>
  <c r="AD176" i="37" s="1"/>
  <c r="AE176" i="37" s="1"/>
  <c r="A177" i="37"/>
  <c r="AD177" i="37" s="1"/>
  <c r="AE177" i="37" s="1"/>
  <c r="A178" i="37"/>
  <c r="AD178" i="37" s="1"/>
  <c r="AE178" i="37" s="1"/>
  <c r="A179" i="37"/>
  <c r="AD179" i="37" s="1"/>
  <c r="AE179" i="37" s="1"/>
  <c r="A180" i="37"/>
  <c r="AD180" i="37" s="1"/>
  <c r="AE180" i="37" s="1"/>
  <c r="A181" i="37"/>
  <c r="AD181" i="37" s="1"/>
  <c r="AE181" i="37" s="1"/>
  <c r="A182" i="37"/>
  <c r="AD182" i="37" s="1"/>
  <c r="AE182" i="37" s="1"/>
  <c r="A183" i="37"/>
  <c r="AD183" i="37" s="1"/>
  <c r="AE183" i="37" s="1"/>
  <c r="A184" i="37"/>
  <c r="AD184" i="37" s="1"/>
  <c r="AE184" i="37" s="1"/>
  <c r="A185" i="37"/>
  <c r="AD185" i="37" s="1"/>
  <c r="AE185" i="37" s="1"/>
  <c r="A186" i="37"/>
  <c r="AD186" i="37" s="1"/>
  <c r="AE186" i="37" s="1"/>
  <c r="A187" i="37"/>
  <c r="AD187" i="37" s="1"/>
  <c r="AE187" i="37" s="1"/>
  <c r="A188" i="37"/>
  <c r="AD188" i="37" s="1"/>
  <c r="AE188" i="37" s="1"/>
  <c r="A189" i="37"/>
  <c r="AD189" i="37" s="1"/>
  <c r="AE189" i="37" s="1"/>
  <c r="A190" i="37"/>
  <c r="AD190" i="37" s="1"/>
  <c r="AE190" i="37" s="1"/>
  <c r="A191" i="37"/>
  <c r="AD191" i="37" s="1"/>
  <c r="AE191" i="37" s="1"/>
  <c r="A192" i="37"/>
  <c r="AD192" i="37" s="1"/>
  <c r="AE192" i="37" s="1"/>
  <c r="A193" i="37"/>
  <c r="AD193" i="37" s="1"/>
  <c r="AE193" i="37" s="1"/>
  <c r="A194" i="37"/>
  <c r="AD194" i="37" s="1"/>
  <c r="AE194" i="37" s="1"/>
  <c r="A195" i="37"/>
  <c r="AD195" i="37" s="1"/>
  <c r="AE195" i="37" s="1"/>
  <c r="A196" i="37"/>
  <c r="AD196" i="37" s="1"/>
  <c r="AE196" i="37" s="1"/>
  <c r="A197" i="37"/>
  <c r="AD197" i="37" s="1"/>
  <c r="AE197" i="37" s="1"/>
  <c r="A198" i="37"/>
  <c r="AD198" i="37" s="1"/>
  <c r="AE198" i="37" s="1"/>
  <c r="A199" i="37"/>
  <c r="AD199" i="37" s="1"/>
  <c r="AE199" i="37" s="1"/>
  <c r="A200" i="37"/>
  <c r="AD200" i="37" s="1"/>
  <c r="AE200" i="37" s="1"/>
  <c r="A201" i="37"/>
  <c r="AD201" i="37" s="1"/>
  <c r="AE201" i="37" s="1"/>
  <c r="A202" i="37"/>
  <c r="AD202" i="37" s="1"/>
  <c r="AE202" i="37" s="1"/>
  <c r="A203" i="37"/>
  <c r="AD203" i="37" s="1"/>
  <c r="AE203" i="37" s="1"/>
  <c r="A204" i="37"/>
  <c r="AD204" i="37" s="1"/>
  <c r="AE204" i="37" s="1"/>
  <c r="A205" i="37"/>
  <c r="AD205" i="37" s="1"/>
  <c r="AE205" i="37" s="1"/>
  <c r="A206" i="37"/>
  <c r="AD206" i="37" s="1"/>
  <c r="AE206" i="37" s="1"/>
  <c r="A207" i="37"/>
  <c r="AD207" i="37" s="1"/>
  <c r="AE207" i="37" s="1"/>
  <c r="A208" i="37"/>
  <c r="AD208" i="37" s="1"/>
  <c r="AE208" i="37" s="1"/>
  <c r="A209" i="37"/>
  <c r="AD209" i="37" s="1"/>
  <c r="AE209" i="37" s="1"/>
  <c r="A210" i="37"/>
  <c r="AD210" i="37" s="1"/>
  <c r="AE210" i="37" s="1"/>
  <c r="A211" i="37"/>
  <c r="AD211" i="37" s="1"/>
  <c r="AE211" i="37" s="1"/>
  <c r="A212" i="37"/>
  <c r="AD212" i="37" s="1"/>
  <c r="AE212" i="37" s="1"/>
  <c r="A213" i="37"/>
  <c r="AD213" i="37" s="1"/>
  <c r="AE213" i="37" s="1"/>
  <c r="A214" i="37"/>
  <c r="AD214" i="37" s="1"/>
  <c r="AE214" i="37" s="1"/>
  <c r="A215" i="37"/>
  <c r="AD215" i="37" s="1"/>
  <c r="AE215" i="37" s="1"/>
  <c r="A216" i="37"/>
  <c r="AD216" i="37" s="1"/>
  <c r="AE216" i="37" s="1"/>
  <c r="A217" i="37"/>
  <c r="AD217" i="37" s="1"/>
  <c r="AE217" i="37" s="1"/>
  <c r="A218" i="37"/>
  <c r="AD218" i="37" s="1"/>
  <c r="AE218" i="37" s="1"/>
  <c r="A219" i="37"/>
  <c r="AD219" i="37" s="1"/>
  <c r="AE219" i="37" s="1"/>
  <c r="A220" i="37"/>
  <c r="AD220" i="37" s="1"/>
  <c r="AE220" i="37" s="1"/>
  <c r="A221" i="37"/>
  <c r="A222" i="37"/>
  <c r="A223" i="37"/>
  <c r="A224" i="37"/>
  <c r="A225" i="37"/>
  <c r="AD225" i="37" s="1"/>
  <c r="AE225" i="37" s="1"/>
  <c r="A226" i="37"/>
  <c r="A227" i="37"/>
  <c r="A228" i="37"/>
  <c r="AD228" i="37" s="1"/>
  <c r="AE228" i="37" s="1"/>
  <c r="A229" i="37"/>
  <c r="AD229" i="37" s="1"/>
  <c r="AE229" i="37" s="1"/>
  <c r="A230" i="37"/>
  <c r="AD230" i="37" s="1"/>
  <c r="AE230" i="37" s="1"/>
  <c r="A231" i="37"/>
  <c r="AD231" i="37" s="1"/>
  <c r="AE231" i="37" s="1"/>
  <c r="A232" i="37"/>
  <c r="AD232" i="37" s="1"/>
  <c r="AE232" i="37" s="1"/>
  <c r="A233" i="37"/>
  <c r="AD233" i="37" s="1"/>
  <c r="AE233" i="37" s="1"/>
  <c r="A234" i="37"/>
  <c r="AD234" i="37" s="1"/>
  <c r="AE234" i="37" s="1"/>
  <c r="A235" i="37"/>
  <c r="AD235" i="37" s="1"/>
  <c r="AE235" i="37" s="1"/>
  <c r="A236" i="37"/>
  <c r="AD236" i="37" s="1"/>
  <c r="AE236" i="37" s="1"/>
  <c r="A237" i="37"/>
  <c r="AD237" i="37" s="1"/>
  <c r="AE237" i="37" s="1"/>
  <c r="A238" i="37"/>
  <c r="AD238" i="37" s="1"/>
  <c r="AE238" i="37" s="1"/>
  <c r="A239" i="37"/>
  <c r="AD239" i="37" s="1"/>
  <c r="AE239" i="37" s="1"/>
  <c r="A240" i="37"/>
  <c r="AD240" i="37" s="1"/>
  <c r="AE240" i="37" s="1"/>
  <c r="A241" i="37"/>
  <c r="A242" i="37"/>
  <c r="A243" i="37"/>
  <c r="AD243" i="37" s="1"/>
  <c r="AE243" i="37" s="1"/>
  <c r="A244" i="37"/>
  <c r="AD244" i="37" s="1"/>
  <c r="AE244" i="37" s="1"/>
  <c r="A245" i="37"/>
  <c r="AD245" i="37" s="1"/>
  <c r="AE245" i="37" s="1"/>
  <c r="A246" i="37"/>
  <c r="AD246" i="37" s="1"/>
  <c r="AE246" i="37" s="1"/>
  <c r="A247" i="37"/>
  <c r="AD247" i="37" s="1"/>
  <c r="AE247" i="37" s="1"/>
  <c r="A248" i="37"/>
  <c r="AD248" i="37" s="1"/>
  <c r="AE248" i="37" s="1"/>
  <c r="A249" i="37"/>
  <c r="AD249" i="37" s="1"/>
  <c r="AE249" i="37" s="1"/>
  <c r="A250" i="37"/>
  <c r="A251" i="37"/>
  <c r="A252" i="37"/>
  <c r="AD252" i="37" s="1"/>
  <c r="AE252" i="37" s="1"/>
  <c r="A253" i="37"/>
  <c r="A254" i="37"/>
  <c r="A255" i="37"/>
  <c r="AD255" i="37" s="1"/>
  <c r="AE255" i="37" s="1"/>
  <c r="A256" i="37"/>
  <c r="AD256" i="37" s="1"/>
  <c r="AE256" i="37" s="1"/>
  <c r="A257" i="37"/>
  <c r="AD257" i="37" s="1"/>
  <c r="AE257" i="37" s="1"/>
  <c r="A258" i="37"/>
  <c r="AD258" i="37" s="1"/>
  <c r="AE258" i="37" s="1"/>
  <c r="A259" i="37"/>
  <c r="AD259" i="37" s="1"/>
  <c r="AE259" i="37" s="1"/>
  <c r="A260" i="37"/>
  <c r="AD260" i="37" s="1"/>
  <c r="AE260" i="37" s="1"/>
  <c r="A261" i="37"/>
  <c r="AD261" i="37" s="1"/>
  <c r="AE261" i="37" s="1"/>
  <c r="A262" i="37"/>
  <c r="AD262" i="37" s="1"/>
  <c r="AE262" i="37" s="1"/>
  <c r="A263" i="37"/>
  <c r="A264" i="37"/>
  <c r="A265" i="37"/>
  <c r="AD265" i="37" s="1"/>
  <c r="AE265" i="37" s="1"/>
  <c r="A266" i="37"/>
  <c r="AD266" i="37" s="1"/>
  <c r="AE266" i="37" s="1"/>
  <c r="A267" i="37"/>
  <c r="AD267" i="37" s="1"/>
  <c r="AE267" i="37" s="1"/>
  <c r="A268" i="37"/>
  <c r="A269" i="37"/>
  <c r="AD269" i="37" s="1"/>
  <c r="AE269" i="37" s="1"/>
  <c r="A270" i="37"/>
  <c r="A271" i="37"/>
  <c r="A272" i="37"/>
  <c r="AD272" i="37" s="1"/>
  <c r="AE272" i="37" s="1"/>
  <c r="A273" i="37"/>
  <c r="AD273" i="37" s="1"/>
  <c r="AE273" i="37" s="1"/>
  <c r="A274" i="37"/>
  <c r="A275" i="37"/>
  <c r="AD275" i="37" s="1"/>
  <c r="AE275" i="37" s="1"/>
  <c r="A276" i="37"/>
  <c r="A277" i="37"/>
  <c r="AD277" i="37" s="1"/>
  <c r="AE277" i="37" s="1"/>
  <c r="A278" i="37"/>
  <c r="AD278" i="37" s="1"/>
  <c r="AE278" i="37" s="1"/>
  <c r="A279" i="37"/>
  <c r="AD279" i="37" s="1"/>
  <c r="AE279" i="37" s="1"/>
  <c r="A280" i="37"/>
  <c r="AD280" i="37" s="1"/>
  <c r="AE280" i="37" s="1"/>
  <c r="A281" i="37"/>
  <c r="AD281" i="37" s="1"/>
  <c r="AE281" i="37" s="1"/>
  <c r="A282" i="37"/>
  <c r="AD282" i="37" s="1"/>
  <c r="AE282" i="37" s="1"/>
  <c r="A283" i="37"/>
  <c r="AD283" i="37" s="1"/>
  <c r="AE283" i="37" s="1"/>
  <c r="A284" i="37"/>
  <c r="AD284" i="37" s="1"/>
  <c r="AE284" i="37" s="1"/>
  <c r="A285" i="37"/>
  <c r="AD285" i="37" s="1"/>
  <c r="AE285" i="37" s="1"/>
  <c r="A286" i="37"/>
  <c r="AD286" i="37" s="1"/>
  <c r="AE286" i="37" s="1"/>
  <c r="A287" i="37"/>
  <c r="AD287" i="37" s="1"/>
  <c r="AE287" i="37" s="1"/>
  <c r="A288" i="37"/>
  <c r="AD288" i="37" s="1"/>
  <c r="AE288" i="37" s="1"/>
  <c r="A289" i="37"/>
  <c r="AD289" i="37" s="1"/>
  <c r="AE289" i="37" s="1"/>
  <c r="A290" i="37"/>
  <c r="AD290" i="37" s="1"/>
  <c r="AE290" i="37" s="1"/>
  <c r="A291" i="37"/>
  <c r="AD291" i="37" s="1"/>
  <c r="AE291" i="37" s="1"/>
  <c r="A292" i="37"/>
  <c r="AD292" i="37" s="1"/>
  <c r="AE292" i="37" s="1"/>
  <c r="A293" i="37"/>
  <c r="AD293" i="37" s="1"/>
  <c r="AE293" i="37" s="1"/>
  <c r="A294" i="37"/>
  <c r="AD294" i="37" s="1"/>
  <c r="AE294" i="37" s="1"/>
  <c r="A295" i="37"/>
  <c r="AD295" i="37" s="1"/>
  <c r="AE295" i="37" s="1"/>
  <c r="A296" i="37"/>
  <c r="AD296" i="37" s="1"/>
  <c r="AE296" i="37" s="1"/>
  <c r="A297" i="37"/>
  <c r="AD297" i="37" s="1"/>
  <c r="AE297" i="37" s="1"/>
  <c r="A298" i="37"/>
  <c r="AD298" i="37" s="1"/>
  <c r="AE298" i="37" s="1"/>
  <c r="A299" i="37"/>
  <c r="AD299" i="37" s="1"/>
  <c r="AE299" i="37" s="1"/>
  <c r="A300" i="37"/>
  <c r="AD300" i="37" s="1"/>
  <c r="AE300" i="37" s="1"/>
  <c r="A301" i="37"/>
  <c r="AD301" i="37" s="1"/>
  <c r="AE301" i="37" s="1"/>
  <c r="A302" i="37"/>
  <c r="AD302" i="37" s="1"/>
  <c r="AE302" i="37" s="1"/>
  <c r="A303" i="37"/>
  <c r="AD303" i="37" s="1"/>
  <c r="AE303" i="37" s="1"/>
  <c r="A304" i="37"/>
  <c r="AD304" i="37" s="1"/>
  <c r="AE304" i="37" s="1"/>
  <c r="A305" i="37"/>
  <c r="AD305" i="37" s="1"/>
  <c r="AE305" i="37" s="1"/>
  <c r="A306" i="37"/>
  <c r="AD306" i="37" s="1"/>
  <c r="AE306" i="37" s="1"/>
  <c r="A307" i="37"/>
  <c r="AD307" i="37" s="1"/>
  <c r="AE307" i="37" s="1"/>
  <c r="A308" i="37"/>
  <c r="AD308" i="37" s="1"/>
  <c r="AE308" i="37" s="1"/>
  <c r="A309" i="37"/>
  <c r="AD309" i="37" s="1"/>
  <c r="AE309" i="37" s="1"/>
  <c r="A310" i="37"/>
  <c r="AD310" i="37" s="1"/>
  <c r="AE310" i="37" s="1"/>
  <c r="A311" i="37"/>
  <c r="AD311" i="37" s="1"/>
  <c r="AE311" i="37" s="1"/>
  <c r="A312" i="37"/>
  <c r="AD312" i="37" s="1"/>
  <c r="AE312" i="37" s="1"/>
  <c r="A313" i="37"/>
  <c r="AD313" i="37" s="1"/>
  <c r="AE313" i="37" s="1"/>
  <c r="A314" i="37"/>
  <c r="AD314" i="37" s="1"/>
  <c r="AE314" i="37" s="1"/>
  <c r="A315" i="37"/>
  <c r="AD315" i="37" s="1"/>
  <c r="AE315" i="37" s="1"/>
  <c r="A316" i="37"/>
  <c r="AD316" i="37" s="1"/>
  <c r="AE316" i="37" s="1"/>
  <c r="A317" i="37"/>
  <c r="A318" i="37"/>
  <c r="AD318" i="37" s="1"/>
  <c r="AE318" i="37" s="1"/>
  <c r="A319" i="37"/>
  <c r="AD319" i="37" s="1"/>
  <c r="AE319" i="37" s="1"/>
  <c r="A320" i="37"/>
  <c r="AD320" i="37" s="1"/>
  <c r="AE320" i="37" s="1"/>
  <c r="A321" i="37"/>
  <c r="AD321" i="37" s="1"/>
  <c r="AE321" i="37" s="1"/>
  <c r="A322" i="37"/>
  <c r="AD322" i="37" s="1"/>
  <c r="AE322" i="37" s="1"/>
  <c r="A323" i="37"/>
  <c r="AD323" i="37" s="1"/>
  <c r="AE323" i="37" s="1"/>
  <c r="A324" i="37"/>
  <c r="A325" i="37"/>
  <c r="AD325" i="37" s="1"/>
  <c r="AE325" i="37" s="1"/>
  <c r="A326" i="37"/>
  <c r="A327" i="37"/>
  <c r="AD327" i="37" s="1"/>
  <c r="AE327" i="37" s="1"/>
  <c r="A328" i="37"/>
  <c r="A329" i="37"/>
  <c r="AD329" i="37" s="1"/>
  <c r="AE329" i="37" s="1"/>
  <c r="A330" i="37"/>
  <c r="A331" i="37"/>
  <c r="AD331" i="37" s="1"/>
  <c r="AE331" i="37" s="1"/>
  <c r="A332" i="37"/>
  <c r="A333" i="37"/>
  <c r="AD333" i="37" s="1"/>
  <c r="AE333" i="37" s="1"/>
  <c r="A334" i="37"/>
  <c r="A335" i="37"/>
  <c r="AD335" i="37" s="1"/>
  <c r="AE335" i="37" s="1"/>
  <c r="A336" i="37"/>
  <c r="A337" i="37"/>
  <c r="AD337" i="37" s="1"/>
  <c r="AE337" i="37" s="1"/>
  <c r="A338" i="37"/>
  <c r="A339" i="37"/>
  <c r="AD339" i="37" s="1"/>
  <c r="AE339" i="37" s="1"/>
  <c r="A340" i="37"/>
  <c r="A341" i="37"/>
  <c r="AD341" i="37" s="1"/>
  <c r="AE341" i="37" s="1"/>
  <c r="A342" i="37"/>
  <c r="A343" i="37"/>
  <c r="AD343" i="37" s="1"/>
  <c r="AE343" i="37" s="1"/>
  <c r="A344" i="37"/>
  <c r="A345" i="37"/>
  <c r="AD345" i="37" s="1"/>
  <c r="AE345" i="37" s="1"/>
  <c r="A346" i="37"/>
  <c r="A347" i="37"/>
  <c r="AD347" i="37" s="1"/>
  <c r="AE347" i="37" s="1"/>
  <c r="A348" i="37"/>
  <c r="A349" i="37"/>
  <c r="AD349" i="37" s="1"/>
  <c r="AE349" i="37" s="1"/>
  <c r="A350" i="37"/>
  <c r="A351" i="37"/>
  <c r="AD351" i="37" s="1"/>
  <c r="AE351" i="37" s="1"/>
  <c r="A352" i="37"/>
  <c r="AD352" i="37" s="1"/>
  <c r="AE352" i="37" s="1"/>
  <c r="A353" i="37"/>
  <c r="AD353" i="37" s="1"/>
  <c r="AE353" i="37" s="1"/>
  <c r="A354" i="37"/>
  <c r="AD354" i="37" s="1"/>
  <c r="AE354" i="37" s="1"/>
  <c r="A355" i="37"/>
  <c r="AD355" i="37" s="1"/>
  <c r="AE355" i="37" s="1"/>
  <c r="A356" i="37"/>
  <c r="AD356" i="37" s="1"/>
  <c r="AE356" i="37" s="1"/>
  <c r="A357" i="37"/>
  <c r="AD357" i="37" s="1"/>
  <c r="AE357" i="37" s="1"/>
  <c r="A358" i="37"/>
  <c r="AD358" i="37" s="1"/>
  <c r="AE358" i="37" s="1"/>
  <c r="A359" i="37"/>
  <c r="AD359" i="37" s="1"/>
  <c r="AE359" i="37" s="1"/>
  <c r="A360" i="37"/>
  <c r="A361" i="37"/>
  <c r="AD361" i="37" s="1"/>
  <c r="AE361" i="37" s="1"/>
  <c r="A362" i="37"/>
  <c r="AD362" i="37" s="1"/>
  <c r="AE362" i="37" s="1"/>
  <c r="A363" i="37"/>
  <c r="AD363" i="37" s="1"/>
  <c r="AE363" i="37" s="1"/>
  <c r="A364" i="37"/>
  <c r="AD364" i="37" s="1"/>
  <c r="AE364" i="37" s="1"/>
  <c r="A365" i="37"/>
  <c r="A366" i="37"/>
  <c r="AD366" i="37" s="1"/>
  <c r="AE366" i="37" s="1"/>
  <c r="A367" i="37"/>
  <c r="AD367" i="37" s="1"/>
  <c r="AE367" i="37" s="1"/>
  <c r="A368" i="37"/>
  <c r="A369" i="37"/>
  <c r="AD369" i="37" s="1"/>
  <c r="AE369" i="37" s="1"/>
  <c r="A370" i="37"/>
  <c r="AD370" i="37" s="1"/>
  <c r="AE370" i="37" s="1"/>
  <c r="A371" i="37"/>
  <c r="AD371" i="37" s="1"/>
  <c r="AE371" i="37" s="1"/>
  <c r="A372" i="37"/>
  <c r="AD372" i="37" s="1"/>
  <c r="AE372" i="37" s="1"/>
  <c r="A373" i="37"/>
  <c r="AD373" i="37" s="1"/>
  <c r="AE373" i="37" s="1"/>
  <c r="A374" i="37"/>
  <c r="A375" i="37"/>
  <c r="AD375" i="37" s="1"/>
  <c r="AE375" i="37" s="1"/>
  <c r="A376" i="37"/>
  <c r="AD376" i="37" s="1"/>
  <c r="AE376" i="37" s="1"/>
  <c r="A377" i="37"/>
  <c r="AD377" i="37" s="1"/>
  <c r="AE377" i="37" s="1"/>
  <c r="A378" i="37"/>
  <c r="AD378" i="37" s="1"/>
  <c r="AE378" i="37" s="1"/>
  <c r="A379" i="37"/>
  <c r="AD379" i="37" s="1"/>
  <c r="AE379" i="37" s="1"/>
  <c r="A380" i="37"/>
  <c r="AD380" i="37" s="1"/>
  <c r="AE380" i="37" s="1"/>
  <c r="A381" i="37"/>
  <c r="AD381" i="37" s="1"/>
  <c r="AE381" i="37" s="1"/>
  <c r="A382" i="37"/>
  <c r="AD382" i="37" s="1"/>
  <c r="AE382" i="37" s="1"/>
  <c r="A383" i="37"/>
  <c r="AD383" i="37" s="1"/>
  <c r="AE383" i="37" s="1"/>
  <c r="A384" i="37"/>
  <c r="AD384" i="37" s="1"/>
  <c r="AE384" i="37" s="1"/>
  <c r="A385" i="37"/>
  <c r="AD385" i="37" s="1"/>
  <c r="AE385" i="37" s="1"/>
  <c r="A386" i="37"/>
  <c r="AD386" i="37" s="1"/>
  <c r="AE386" i="37" s="1"/>
  <c r="A387" i="37"/>
  <c r="A388" i="37"/>
  <c r="AD388" i="37" s="1"/>
  <c r="AE388" i="37" s="1"/>
  <c r="A389" i="37"/>
  <c r="AD389" i="37" s="1"/>
  <c r="AE389" i="37" s="1"/>
  <c r="A390" i="37"/>
  <c r="AD390" i="37" s="1"/>
  <c r="AE390" i="37" s="1"/>
  <c r="A391" i="37"/>
  <c r="AD391" i="37" s="1"/>
  <c r="AE391" i="37" s="1"/>
  <c r="A392" i="37"/>
  <c r="AD392" i="37" s="1"/>
  <c r="AE392" i="37" s="1"/>
  <c r="A393" i="37"/>
  <c r="AD393" i="37" s="1"/>
  <c r="AE393" i="37" s="1"/>
  <c r="A394" i="37"/>
  <c r="AD394" i="37" s="1"/>
  <c r="AE394" i="37" s="1"/>
  <c r="A395" i="37"/>
  <c r="AD395" i="37" s="1"/>
  <c r="AE395" i="37" s="1"/>
  <c r="A396" i="37"/>
  <c r="AD396" i="37" s="1"/>
  <c r="AE396" i="37" s="1"/>
  <c r="A397" i="37"/>
  <c r="AD397" i="37" s="1"/>
  <c r="AE397" i="37" s="1"/>
  <c r="A398" i="37"/>
  <c r="AD398" i="37" s="1"/>
  <c r="AE398" i="37" s="1"/>
  <c r="A399" i="37"/>
  <c r="AD399" i="37" s="1"/>
  <c r="AE399" i="37" s="1"/>
  <c r="A400" i="37"/>
  <c r="AD400" i="37" s="1"/>
  <c r="AE400" i="37" s="1"/>
  <c r="A401" i="37"/>
  <c r="AD401" i="37" s="1"/>
  <c r="AE401" i="37" s="1"/>
  <c r="A402" i="37"/>
  <c r="A403" i="37"/>
  <c r="A404" i="37"/>
  <c r="AD404" i="37" s="1"/>
  <c r="AE404" i="37" s="1"/>
  <c r="A405" i="37"/>
  <c r="A406" i="37"/>
  <c r="AD406" i="37" s="1"/>
  <c r="AE406" i="37" s="1"/>
  <c r="A407" i="37"/>
  <c r="AD407" i="37" s="1"/>
  <c r="AE407" i="37" s="1"/>
  <c r="A408" i="37"/>
  <c r="AD408" i="37" s="1"/>
  <c r="AE408" i="37" s="1"/>
  <c r="A409" i="37"/>
  <c r="AD409" i="37" s="1"/>
  <c r="AE409" i="37" s="1"/>
  <c r="A410" i="37"/>
  <c r="AD410" i="37" s="1"/>
  <c r="AE410" i="37" s="1"/>
  <c r="A411" i="37"/>
  <c r="AD411" i="37" s="1"/>
  <c r="AE411" i="37" s="1"/>
  <c r="A412" i="37"/>
  <c r="AD412" i="37" s="1"/>
  <c r="AE412" i="37" s="1"/>
  <c r="A413" i="37"/>
  <c r="AD413" i="37" s="1"/>
  <c r="AE413" i="37" s="1"/>
  <c r="A414" i="37"/>
  <c r="AD414" i="37" s="1"/>
  <c r="AE414" i="37" s="1"/>
  <c r="A415" i="37"/>
  <c r="A416" i="37"/>
  <c r="AD416" i="37" s="1"/>
  <c r="AE416" i="37" s="1"/>
  <c r="A417" i="37"/>
  <c r="AD417" i="37" s="1"/>
  <c r="AE417" i="37" s="1"/>
  <c r="A418" i="37"/>
  <c r="AD418" i="37" s="1"/>
  <c r="AE418" i="37" s="1"/>
  <c r="A419" i="37"/>
  <c r="AD419" i="37" s="1"/>
  <c r="AE419" i="37" s="1"/>
  <c r="A420" i="37"/>
  <c r="AD420" i="37" s="1"/>
  <c r="AE420" i="37" s="1"/>
  <c r="A421" i="37"/>
  <c r="AD421" i="37" s="1"/>
  <c r="AE421" i="37" s="1"/>
  <c r="A422" i="37"/>
  <c r="AD422" i="37" s="1"/>
  <c r="AE422" i="37" s="1"/>
  <c r="A423" i="37"/>
  <c r="A424" i="37"/>
  <c r="A425" i="37"/>
  <c r="AD425" i="37" s="1"/>
  <c r="AE425" i="37" s="1"/>
  <c r="A426" i="37"/>
  <c r="AD426" i="37" s="1"/>
  <c r="AE426" i="37" s="1"/>
  <c r="A427" i="37"/>
  <c r="AD427" i="37" s="1"/>
  <c r="AE427" i="37" s="1"/>
  <c r="A428" i="37"/>
  <c r="A429" i="37"/>
  <c r="AD429" i="37" s="1"/>
  <c r="AE429" i="37" s="1"/>
  <c r="A430" i="37"/>
  <c r="AD430" i="37" s="1"/>
  <c r="AE430" i="37" s="1"/>
  <c r="A431" i="37"/>
  <c r="AD431" i="37" s="1"/>
  <c r="AE431" i="37" s="1"/>
  <c r="A432" i="37"/>
  <c r="A433" i="37"/>
  <c r="A434" i="37"/>
  <c r="A435" i="37"/>
  <c r="AD435" i="37" s="1"/>
  <c r="AE435" i="37" s="1"/>
  <c r="A436" i="37"/>
  <c r="A437" i="37"/>
  <c r="A438" i="37"/>
  <c r="AD438" i="37" s="1"/>
  <c r="AE438" i="37" s="1"/>
  <c r="A439" i="37"/>
  <c r="AD439" i="37" s="1"/>
  <c r="AE439" i="37" s="1"/>
  <c r="A440" i="37"/>
  <c r="AD440" i="37" s="1"/>
  <c r="AE440" i="37" s="1"/>
  <c r="A441" i="37"/>
  <c r="AD441" i="37" s="1"/>
  <c r="AE441" i="37" s="1"/>
  <c r="A442" i="37"/>
  <c r="AD442" i="37" s="1"/>
  <c r="AE442" i="37" s="1"/>
  <c r="A443" i="37"/>
  <c r="AD443" i="37" s="1"/>
  <c r="AE443" i="37" s="1"/>
  <c r="A444" i="37"/>
  <c r="AD444" i="37" s="1"/>
  <c r="AE444" i="37" s="1"/>
  <c r="A445" i="37"/>
  <c r="A446" i="37"/>
  <c r="AD446" i="37" s="1"/>
  <c r="AE446" i="37" s="1"/>
  <c r="A447" i="37"/>
  <c r="A448" i="37"/>
  <c r="AD448" i="37" s="1"/>
  <c r="AE448" i="37" s="1"/>
  <c r="A449" i="37"/>
  <c r="AD449" i="37" s="1"/>
  <c r="AE449" i="37" s="1"/>
  <c r="A450" i="37"/>
  <c r="A451" i="37"/>
  <c r="AD451" i="37" s="1"/>
  <c r="AE451" i="37" s="1"/>
  <c r="A452" i="37"/>
  <c r="AD452" i="37" s="1"/>
  <c r="AE452" i="37" s="1"/>
  <c r="A453" i="37"/>
  <c r="AD453" i="37" s="1"/>
  <c r="AE453" i="37" s="1"/>
  <c r="A454" i="37"/>
  <c r="AD454" i="37" s="1"/>
  <c r="AE454" i="37" s="1"/>
  <c r="A455" i="37"/>
  <c r="AD455" i="37" s="1"/>
  <c r="AE455" i="37" s="1"/>
  <c r="A456" i="37"/>
  <c r="AD456" i="37" s="1"/>
  <c r="AE456" i="37" s="1"/>
  <c r="A457" i="37"/>
  <c r="AD457" i="37" s="1"/>
  <c r="AE457" i="37" s="1"/>
  <c r="A458" i="37"/>
  <c r="AD458" i="37" s="1"/>
  <c r="AE458" i="37" s="1"/>
  <c r="A459" i="37"/>
  <c r="AD459" i="37" s="1"/>
  <c r="AE459" i="37" s="1"/>
  <c r="A460" i="37"/>
  <c r="AD460" i="37" s="1"/>
  <c r="AE460" i="37" s="1"/>
  <c r="A461" i="37"/>
  <c r="AD461" i="37" s="1"/>
  <c r="AE461" i="37" s="1"/>
  <c r="A462" i="37"/>
  <c r="AD462" i="37" s="1"/>
  <c r="AE462" i="37" s="1"/>
  <c r="A463" i="37"/>
  <c r="AD463" i="37" s="1"/>
  <c r="AE463" i="37" s="1"/>
  <c r="A464" i="37"/>
  <c r="AD464" i="37" s="1"/>
  <c r="AE464" i="37" s="1"/>
  <c r="A465" i="37"/>
  <c r="AD465" i="37" s="1"/>
  <c r="AE465" i="37" s="1"/>
  <c r="A466" i="37"/>
  <c r="AD466" i="37" s="1"/>
  <c r="AE466" i="37" s="1"/>
  <c r="A467" i="37"/>
  <c r="AD467" i="37" s="1"/>
  <c r="AE467" i="37" s="1"/>
  <c r="A468" i="37"/>
  <c r="AD468" i="37" s="1"/>
  <c r="AE468" i="37" s="1"/>
  <c r="A469" i="37"/>
  <c r="AD469" i="37" s="1"/>
  <c r="AE469" i="37" s="1"/>
  <c r="A470" i="37"/>
  <c r="AD470" i="37" s="1"/>
  <c r="AE470" i="37" s="1"/>
  <c r="A471" i="37"/>
  <c r="A472" i="37"/>
  <c r="AD472" i="37" s="1"/>
  <c r="AE472" i="37" s="1"/>
  <c r="A473" i="37"/>
  <c r="AD473" i="37" s="1"/>
  <c r="AE473" i="37" s="1"/>
  <c r="A474" i="37"/>
  <c r="AD474" i="37" s="1"/>
  <c r="AE474" i="37" s="1"/>
  <c r="A475" i="37"/>
  <c r="AD475" i="37" s="1"/>
  <c r="AE475" i="37" s="1"/>
  <c r="A476" i="37"/>
  <c r="AD476" i="37" s="1"/>
  <c r="AE476" i="37" s="1"/>
  <c r="A477" i="37"/>
  <c r="AD477" i="37" s="1"/>
  <c r="AE477" i="37" s="1"/>
  <c r="A478" i="37"/>
  <c r="AD478" i="37" s="1"/>
  <c r="AE478" i="37" s="1"/>
  <c r="A479" i="37"/>
  <c r="AD479" i="37" s="1"/>
  <c r="AE479" i="37" s="1"/>
  <c r="A480" i="37"/>
  <c r="AD480" i="37" s="1"/>
  <c r="AE480" i="37" s="1"/>
  <c r="A481" i="37"/>
  <c r="AD481" i="37" s="1"/>
  <c r="AE481" i="37" s="1"/>
  <c r="A482" i="37"/>
  <c r="AD482" i="37" s="1"/>
  <c r="AE482" i="37" s="1"/>
  <c r="A483" i="37"/>
  <c r="AD483" i="37" s="1"/>
  <c r="AE483" i="37" s="1"/>
  <c r="A484" i="37"/>
  <c r="AD484" i="37" s="1"/>
  <c r="AE484" i="37" s="1"/>
  <c r="A485" i="37"/>
  <c r="AD485" i="37" s="1"/>
  <c r="AE485" i="37" s="1"/>
  <c r="A486" i="37"/>
  <c r="AD486" i="37" s="1"/>
  <c r="AE486" i="37" s="1"/>
  <c r="A487" i="37"/>
  <c r="AD487" i="37" s="1"/>
  <c r="AE487" i="37" s="1"/>
  <c r="A488" i="37"/>
  <c r="AD488" i="37" s="1"/>
  <c r="AE488" i="37" s="1"/>
  <c r="A489" i="37"/>
  <c r="A490" i="37"/>
  <c r="AD490" i="37" s="1"/>
  <c r="AE490" i="37" s="1"/>
  <c r="A491" i="37"/>
  <c r="AD491" i="37" s="1"/>
  <c r="AE491" i="37" s="1"/>
  <c r="A492" i="37"/>
  <c r="AD492" i="37" s="1"/>
  <c r="AE492" i="37" s="1"/>
  <c r="A493" i="37"/>
  <c r="AD493" i="37" s="1"/>
  <c r="A494" i="37"/>
  <c r="A495" i="37"/>
  <c r="AD495" i="37" s="1"/>
  <c r="AE495" i="37" s="1"/>
  <c r="A496" i="37"/>
  <c r="A497" i="37"/>
  <c r="AD497" i="37" s="1"/>
  <c r="AE497" i="37" s="1"/>
  <c r="A498" i="37"/>
  <c r="A499" i="37"/>
  <c r="AD499" i="37" s="1"/>
  <c r="AE499" i="37" s="1"/>
  <c r="A500" i="37"/>
  <c r="A501" i="37"/>
  <c r="AD501" i="37" s="1"/>
  <c r="AE501" i="37" s="1"/>
  <c r="A502" i="37"/>
  <c r="AD502" i="37" s="1"/>
  <c r="AE502" i="37" s="1"/>
  <c r="A503" i="37"/>
  <c r="AD503" i="37" s="1"/>
  <c r="AE503" i="37" s="1"/>
  <c r="A504" i="37"/>
  <c r="AD504" i="37" s="1"/>
  <c r="AE504" i="37" s="1"/>
  <c r="A505" i="37"/>
  <c r="AD505" i="37" s="1"/>
  <c r="A506" i="37"/>
  <c r="A507" i="37"/>
  <c r="AD507" i="37" s="1"/>
  <c r="AE507" i="37" s="1"/>
  <c r="A508" i="37"/>
  <c r="AD508" i="37" s="1"/>
  <c r="AE508" i="37" s="1"/>
  <c r="A509" i="37"/>
  <c r="AD509" i="37" s="1"/>
  <c r="AE509" i="37" s="1"/>
  <c r="A510" i="37"/>
  <c r="AD510" i="37" s="1"/>
  <c r="AE510" i="37" s="1"/>
  <c r="A511" i="37"/>
  <c r="AD511" i="37" s="1"/>
  <c r="AE511" i="37" s="1"/>
  <c r="A512" i="37"/>
  <c r="AD512" i="37" s="1"/>
  <c r="AE512" i="37" s="1"/>
  <c r="A513" i="37"/>
  <c r="AD513" i="37" s="1"/>
  <c r="AE513" i="37" s="1"/>
  <c r="A514" i="37"/>
  <c r="AD514" i="37" s="1"/>
  <c r="AE514" i="37" s="1"/>
  <c r="A515" i="37"/>
  <c r="AD515" i="37" s="1"/>
  <c r="AE515" i="37" s="1"/>
  <c r="A516" i="37"/>
  <c r="AD516" i="37" s="1"/>
  <c r="AE516" i="37" s="1"/>
  <c r="A517" i="37"/>
  <c r="AD517" i="37" s="1"/>
  <c r="AE517" i="37" s="1"/>
  <c r="A518" i="37"/>
  <c r="AD518" i="37" s="1"/>
  <c r="AE518" i="37" s="1"/>
  <c r="A519" i="37"/>
  <c r="AD519" i="37" s="1"/>
  <c r="AE519" i="37" s="1"/>
  <c r="A520" i="37"/>
  <c r="AD520" i="37" s="1"/>
  <c r="AE520" i="37" s="1"/>
  <c r="A521" i="37"/>
  <c r="AD521" i="37" s="1"/>
  <c r="AE521" i="37" s="1"/>
  <c r="A522" i="37"/>
  <c r="AD522" i="37" s="1"/>
  <c r="AE522" i="37" s="1"/>
  <c r="A523" i="37"/>
  <c r="AD523" i="37" s="1"/>
  <c r="AE523" i="37" s="1"/>
  <c r="A524" i="37"/>
  <c r="AD524" i="37" s="1"/>
  <c r="AE524" i="37" s="1"/>
  <c r="A525" i="37"/>
  <c r="AD525" i="37" s="1"/>
  <c r="AE525" i="37" s="1"/>
  <c r="A526" i="37"/>
  <c r="AD526" i="37" s="1"/>
  <c r="AE526" i="37" s="1"/>
  <c r="A527" i="37"/>
  <c r="AD527" i="37" s="1"/>
  <c r="AE527" i="37" s="1"/>
  <c r="A528" i="37"/>
  <c r="AD528" i="37" s="1"/>
  <c r="AE528" i="37" s="1"/>
  <c r="A529" i="37"/>
  <c r="AD529" i="37" s="1"/>
  <c r="AE529" i="37" s="1"/>
  <c r="A530" i="37"/>
  <c r="AD530" i="37" s="1"/>
  <c r="AE530" i="37" s="1"/>
  <c r="A531" i="37"/>
  <c r="AD531" i="37" s="1"/>
  <c r="AE531" i="37" s="1"/>
  <c r="A532" i="37"/>
  <c r="AD532" i="37" s="1"/>
  <c r="AE532" i="37" s="1"/>
  <c r="A533" i="37"/>
  <c r="AD533" i="37" s="1"/>
  <c r="AE533" i="37" s="1"/>
  <c r="A534" i="37"/>
  <c r="AD534" i="37" s="1"/>
  <c r="AE534" i="37" s="1"/>
  <c r="A535" i="37"/>
  <c r="AD535" i="37" s="1"/>
  <c r="AE535" i="37" s="1"/>
  <c r="A536" i="37"/>
  <c r="AD536" i="37" s="1"/>
  <c r="AE536" i="37" s="1"/>
  <c r="A537" i="37"/>
  <c r="AD537" i="37" s="1"/>
  <c r="AE537" i="37" s="1"/>
  <c r="A538" i="37"/>
  <c r="AD538" i="37" s="1"/>
  <c r="AE538" i="37" s="1"/>
  <c r="A539" i="37"/>
  <c r="AD539" i="37" s="1"/>
  <c r="AE539" i="37" s="1"/>
  <c r="A540" i="37"/>
  <c r="AD540" i="37" s="1"/>
  <c r="AE540" i="37" s="1"/>
  <c r="A541" i="37"/>
  <c r="AD541" i="37" s="1"/>
  <c r="AE541" i="37" s="1"/>
  <c r="A542" i="37"/>
  <c r="AD542" i="37" s="1"/>
  <c r="AE542" i="37" s="1"/>
  <c r="A543" i="37"/>
  <c r="AD543" i="37" s="1"/>
  <c r="AE543" i="37" s="1"/>
  <c r="A544" i="37"/>
  <c r="AD544" i="37" s="1"/>
  <c r="AE544" i="37" s="1"/>
  <c r="A545" i="37"/>
  <c r="AD545" i="37" s="1"/>
  <c r="A546" i="37"/>
  <c r="A547" i="37"/>
  <c r="AD547" i="37" s="1"/>
  <c r="A548" i="37"/>
  <c r="A549" i="37"/>
  <c r="A550" i="37"/>
  <c r="AD550" i="37" s="1"/>
  <c r="A551" i="37"/>
  <c r="A552" i="37"/>
  <c r="A553" i="37"/>
  <c r="AD553" i="37" s="1"/>
  <c r="A554" i="37"/>
  <c r="A562" i="37"/>
  <c r="AD562" i="37" s="1"/>
  <c r="A563" i="37"/>
  <c r="A564" i="37"/>
  <c r="A565" i="37"/>
  <c r="AD565" i="37" s="1"/>
  <c r="AE565" i="37" s="1"/>
  <c r="A566" i="37"/>
  <c r="AD566" i="37" s="1"/>
  <c r="AE566" i="37" s="1"/>
  <c r="A567" i="37"/>
  <c r="A568" i="37"/>
  <c r="AD568" i="37" s="1"/>
  <c r="AE568" i="37" s="1"/>
  <c r="A569" i="37"/>
  <c r="AD569" i="37" s="1"/>
  <c r="AE569" i="37" s="1"/>
  <c r="A570" i="37"/>
  <c r="AD570" i="37" s="1"/>
  <c r="AE570" i="37" s="1"/>
  <c r="A571" i="37"/>
  <c r="AD571" i="37" s="1"/>
  <c r="AE571" i="37" s="1"/>
  <c r="A572" i="37"/>
  <c r="AD572" i="37" s="1"/>
  <c r="AE572" i="37" s="1"/>
  <c r="A573" i="37"/>
  <c r="AD573" i="37" s="1"/>
  <c r="AE573" i="37" s="1"/>
  <c r="A574" i="37"/>
  <c r="AD574" i="37" s="1"/>
  <c r="AE574" i="37" s="1"/>
  <c r="A575" i="37"/>
  <c r="AD575" i="37" s="1"/>
  <c r="AE575" i="37" s="1"/>
  <c r="A576" i="37"/>
  <c r="AD576" i="37" s="1"/>
  <c r="AE576" i="37" s="1"/>
  <c r="A577" i="37"/>
  <c r="AD577" i="37" s="1"/>
  <c r="AE577" i="37" s="1"/>
  <c r="A8" i="37"/>
  <c r="AD8" i="37" s="1"/>
  <c r="AE8" i="37" s="1"/>
  <c r="A7" i="37"/>
  <c r="AD7" i="37" s="1"/>
  <c r="AE7" i="37" s="1"/>
  <c r="AD489" i="37" l="1"/>
  <c r="AE489" i="37" s="1"/>
  <c r="AD445" i="37"/>
  <c r="AE445" i="37" s="1"/>
  <c r="AD405" i="37"/>
  <c r="AE405" i="37" s="1"/>
  <c r="AD365" i="37"/>
  <c r="AE365" i="37" s="1"/>
  <c r="AD317" i="37"/>
  <c r="AE317" i="37" s="1"/>
  <c r="AD253" i="37"/>
  <c r="AE253" i="37" s="1"/>
  <c r="AD241" i="37"/>
  <c r="AE241" i="37" s="1"/>
  <c r="AD221" i="37"/>
  <c r="AE221" i="37" s="1"/>
  <c r="AD161" i="37"/>
  <c r="AE161" i="37" s="1"/>
  <c r="AD157" i="37"/>
  <c r="AE157" i="37" s="1"/>
  <c r="AD137" i="37"/>
  <c r="AE137" i="37" s="1"/>
  <c r="AD92" i="37"/>
  <c r="AE92" i="37" s="1"/>
  <c r="AD88" i="37"/>
  <c r="AD84" i="37"/>
  <c r="AE84" i="37" s="1"/>
  <c r="AD80" i="37"/>
  <c r="AE80" i="37" s="1"/>
  <c r="AD40" i="37"/>
  <c r="AE40" i="37" s="1"/>
  <c r="AD16" i="37"/>
  <c r="AE16" i="37" s="1"/>
  <c r="AD263" i="37"/>
  <c r="AE263" i="37" s="1"/>
  <c r="AD344" i="37"/>
  <c r="AE344" i="37" s="1"/>
  <c r="Y344" i="37" s="1"/>
  <c r="AD340" i="37"/>
  <c r="AE340" i="37" s="1"/>
  <c r="Y340" i="37" s="1"/>
  <c r="AD336" i="37"/>
  <c r="AE336" i="37" s="1"/>
  <c r="AD332" i="37"/>
  <c r="AE332" i="37" s="1"/>
  <c r="Y332" i="37" s="1"/>
  <c r="AD328" i="37"/>
  <c r="AE328" i="37" s="1"/>
  <c r="Y328" i="37" s="1"/>
  <c r="AD324" i="37"/>
  <c r="AE324" i="37" s="1"/>
  <c r="Y324" i="37" s="1"/>
  <c r="AD276" i="37"/>
  <c r="AE276" i="37" s="1"/>
  <c r="AD268" i="37"/>
  <c r="AE268" i="37" s="1"/>
  <c r="AD471" i="37"/>
  <c r="AE471" i="37" s="1"/>
  <c r="AD447" i="37"/>
  <c r="AE447" i="37" s="1"/>
  <c r="AD423" i="37"/>
  <c r="AE423" i="37" s="1"/>
  <c r="AD415" i="37"/>
  <c r="AE415" i="37" s="1"/>
  <c r="Y415" i="37" s="1"/>
  <c r="AD387" i="37"/>
  <c r="AE387" i="37" s="1"/>
  <c r="AD58" i="37"/>
  <c r="AE58" i="37" s="1"/>
  <c r="AD54" i="37"/>
  <c r="AE54" i="37" s="1"/>
  <c r="AD46" i="37"/>
  <c r="AE46" i="37" s="1"/>
  <c r="AD34" i="37"/>
  <c r="AE34" i="37" s="1"/>
  <c r="Y34" i="37" s="1"/>
  <c r="AD14" i="37"/>
  <c r="AE14" i="37" s="1"/>
  <c r="Y14" i="37" s="1"/>
  <c r="AD548" i="37"/>
  <c r="AE548" i="37" s="1"/>
  <c r="AE547" i="37"/>
  <c r="AD494" i="37"/>
  <c r="AE494" i="37" s="1"/>
  <c r="AE493" i="37"/>
  <c r="Y493" i="37" s="1"/>
  <c r="AD89" i="37"/>
  <c r="AE89" i="37" s="1"/>
  <c r="AE88" i="37"/>
  <c r="AD563" i="37"/>
  <c r="AE563" i="37" s="1"/>
  <c r="AE562" i="37"/>
  <c r="Y562" i="37" s="1"/>
  <c r="AD554" i="37"/>
  <c r="AE554" i="37" s="1"/>
  <c r="AE553" i="37"/>
  <c r="Y553" i="37" s="1"/>
  <c r="AD546" i="37"/>
  <c r="AE546" i="37" s="1"/>
  <c r="Y546" i="37" s="1"/>
  <c r="AE545" i="37"/>
  <c r="Y545" i="37" s="1"/>
  <c r="AD506" i="37"/>
  <c r="AE506" i="37" s="1"/>
  <c r="AE505" i="37"/>
  <c r="Y505" i="37" s="1"/>
  <c r="AD567" i="37"/>
  <c r="AE567" i="37" s="1"/>
  <c r="AD500" i="37"/>
  <c r="AE500" i="37" s="1"/>
  <c r="AD496" i="37"/>
  <c r="AE496" i="37" s="1"/>
  <c r="AD436" i="37"/>
  <c r="AE436" i="37" s="1"/>
  <c r="AD432" i="37"/>
  <c r="AE432" i="37" s="1"/>
  <c r="AD428" i="37"/>
  <c r="AE428" i="37" s="1"/>
  <c r="Y428" i="37" s="1"/>
  <c r="AD424" i="37"/>
  <c r="AE424" i="37" s="1"/>
  <c r="AD368" i="37"/>
  <c r="AE368" i="37" s="1"/>
  <c r="Y368" i="37" s="1"/>
  <c r="AD360" i="37"/>
  <c r="AE360" i="37" s="1"/>
  <c r="Y360" i="37" s="1"/>
  <c r="AD348" i="37"/>
  <c r="AE348" i="37" s="1"/>
  <c r="Y348" i="37" s="1"/>
  <c r="AD76" i="37"/>
  <c r="AE76" i="37" s="1"/>
  <c r="AE75" i="37"/>
  <c r="AD48" i="37"/>
  <c r="AE48" i="37" s="1"/>
  <c r="AE47" i="37"/>
  <c r="Y47" i="37" s="1"/>
  <c r="AD28" i="37"/>
  <c r="AE28" i="37" s="1"/>
  <c r="AE27" i="37"/>
  <c r="AD74" i="37"/>
  <c r="AE74" i="37" s="1"/>
  <c r="AD62" i="37"/>
  <c r="AE62" i="37" s="1"/>
  <c r="Y62" i="37" s="1"/>
  <c r="AD19" i="37"/>
  <c r="AE19" i="37" s="1"/>
  <c r="AE18" i="37"/>
  <c r="Y18" i="37" s="1"/>
  <c r="AD556" i="37"/>
  <c r="AE556" i="37" s="1"/>
  <c r="AE555" i="37"/>
  <c r="AD551" i="37"/>
  <c r="AE551" i="37" s="1"/>
  <c r="AE550" i="37"/>
  <c r="Y550" i="37" s="1"/>
  <c r="AD498" i="37"/>
  <c r="AE498" i="37" s="1"/>
  <c r="AD450" i="37"/>
  <c r="AE450" i="37" s="1"/>
  <c r="Y450" i="37" s="1"/>
  <c r="AD402" i="37"/>
  <c r="AE402" i="37" s="1"/>
  <c r="AD374" i="37"/>
  <c r="AE374" i="37" s="1"/>
  <c r="AD350" i="37"/>
  <c r="AE350" i="37" s="1"/>
  <c r="AD346" i="37"/>
  <c r="AE346" i="37" s="1"/>
  <c r="AD342" i="37"/>
  <c r="AE342" i="37" s="1"/>
  <c r="AD338" i="37"/>
  <c r="AE338" i="37" s="1"/>
  <c r="AD334" i="37"/>
  <c r="AE334" i="37" s="1"/>
  <c r="AD330" i="37"/>
  <c r="AE330" i="37" s="1"/>
  <c r="AD326" i="37"/>
  <c r="AE326" i="37" s="1"/>
  <c r="AD274" i="37"/>
  <c r="AE274" i="37" s="1"/>
  <c r="AD270" i="37"/>
  <c r="AE270" i="37" s="1"/>
  <c r="AD254" i="37"/>
  <c r="AE254" i="37" s="1"/>
  <c r="AD250" i="37"/>
  <c r="AE250" i="37" s="1"/>
  <c r="AD226" i="37"/>
  <c r="AE226" i="37" s="1"/>
  <c r="AD94" i="37"/>
  <c r="AE93" i="37"/>
  <c r="Y93" i="37" s="1"/>
  <c r="AD85" i="37"/>
  <c r="AE85" i="37" s="1"/>
  <c r="AD81" i="37"/>
  <c r="AE81" i="37" s="1"/>
  <c r="AD69" i="37"/>
  <c r="AE69" i="37" s="1"/>
  <c r="AD25" i="37"/>
  <c r="AE25" i="37" s="1"/>
  <c r="Y25" i="37" s="1"/>
  <c r="AD21" i="37"/>
  <c r="AE21" i="37" s="1"/>
  <c r="Y21" i="37" s="1"/>
  <c r="AD17" i="37"/>
  <c r="AE17" i="37" s="1"/>
  <c r="W561" i="37"/>
  <c r="W560" i="37"/>
  <c r="W559" i="37"/>
  <c r="W558" i="37"/>
  <c r="Z577" i="37"/>
  <c r="Z576" i="37"/>
  <c r="Y575" i="37"/>
  <c r="Z573" i="37"/>
  <c r="Z572" i="37"/>
  <c r="Z570" i="37"/>
  <c r="Y569" i="37"/>
  <c r="Y568" i="37"/>
  <c r="Z566" i="37"/>
  <c r="Z567" i="37" s="1"/>
  <c r="Y565" i="37"/>
  <c r="Y542" i="37"/>
  <c r="Z539" i="37"/>
  <c r="Y537" i="37"/>
  <c r="Y536" i="37"/>
  <c r="Z534" i="37"/>
  <c r="Y531" i="37"/>
  <c r="Y527" i="37"/>
  <c r="Y522" i="37"/>
  <c r="Y521" i="37"/>
  <c r="Y501" i="37"/>
  <c r="Z497" i="37"/>
  <c r="Z498" i="37" s="1"/>
  <c r="Z495" i="37"/>
  <c r="Z496" i="37" s="1"/>
  <c r="Z491" i="37"/>
  <c r="Z485" i="37"/>
  <c r="Y483" i="37"/>
  <c r="Z479" i="37"/>
  <c r="Y477" i="37"/>
  <c r="Y475" i="37"/>
  <c r="Z469" i="37"/>
  <c r="Z468" i="37"/>
  <c r="Z464" i="37"/>
  <c r="Y463" i="37"/>
  <c r="Z459" i="37"/>
  <c r="Y458" i="37"/>
  <c r="Y457" i="37"/>
  <c r="Z455" i="37"/>
  <c r="Y451" i="37"/>
  <c r="Z444" i="37"/>
  <c r="Z445" i="37" s="1"/>
  <c r="Y443" i="37"/>
  <c r="Z440" i="37"/>
  <c r="Y439" i="37"/>
  <c r="Y430" i="37"/>
  <c r="Y429" i="37"/>
  <c r="Z425" i="37"/>
  <c r="Y418" i="37"/>
  <c r="Z412" i="37"/>
  <c r="Z409" i="37"/>
  <c r="Y407" i="37"/>
  <c r="Z399" i="37"/>
  <c r="Y393" i="37"/>
  <c r="Y384" i="37"/>
  <c r="Z380" i="37"/>
  <c r="Y361" i="37"/>
  <c r="Y309" i="37"/>
  <c r="Y297" i="37"/>
  <c r="Y277" i="37"/>
  <c r="Z179" i="37"/>
  <c r="Y170" i="37"/>
  <c r="Z147" i="37"/>
  <c r="R561" i="37"/>
  <c r="R559" i="37"/>
  <c r="R558" i="37"/>
  <c r="R557" i="37"/>
  <c r="W557" i="37"/>
  <c r="R555" i="37"/>
  <c r="Z555" i="37"/>
  <c r="Z556" i="37" s="1"/>
  <c r="Z557" i="37" s="1"/>
  <c r="R560" i="37"/>
  <c r="R556" i="37"/>
  <c r="Z501" i="37"/>
  <c r="Y412" i="37"/>
  <c r="Y573" i="37"/>
  <c r="Y469" i="37"/>
  <c r="Y399" i="37"/>
  <c r="Z568" i="37"/>
  <c r="Y464" i="37"/>
  <c r="Z361" i="37"/>
  <c r="Z521" i="37"/>
  <c r="Z331" i="37"/>
  <c r="Z571" i="37"/>
  <c r="Y571" i="37"/>
  <c r="Z547" i="37"/>
  <c r="Z548" i="37" s="1"/>
  <c r="Y547" i="37"/>
  <c r="Y543" i="37"/>
  <c r="Z543" i="37"/>
  <c r="Z535" i="37"/>
  <c r="Y535" i="37"/>
  <c r="Z574" i="37"/>
  <c r="Y574" i="37"/>
  <c r="Z562" i="37"/>
  <c r="Z563" i="37" s="1"/>
  <c r="Z564" i="37" s="1"/>
  <c r="Y538" i="37"/>
  <c r="Z538" i="37"/>
  <c r="Z530" i="37"/>
  <c r="Y530" i="37"/>
  <c r="Y514" i="37"/>
  <c r="Z514" i="37"/>
  <c r="Y510" i="37"/>
  <c r="Z510" i="37"/>
  <c r="Z490" i="37"/>
  <c r="Y490" i="37"/>
  <c r="Y486" i="37"/>
  <c r="Z486" i="37"/>
  <c r="Z478" i="37"/>
  <c r="Y478" i="37"/>
  <c r="Z474" i="37"/>
  <c r="Y474" i="37"/>
  <c r="Z466" i="37"/>
  <c r="Y466" i="37"/>
  <c r="Y446" i="37"/>
  <c r="Z446" i="37"/>
  <c r="Z447" i="37" s="1"/>
  <c r="Z442" i="37"/>
  <c r="Y442" i="37"/>
  <c r="Z426" i="37"/>
  <c r="Y426" i="37"/>
  <c r="Z422" i="37"/>
  <c r="Y422" i="37"/>
  <c r="Z414" i="37"/>
  <c r="Y414" i="37"/>
  <c r="Y410" i="37"/>
  <c r="Z410" i="37"/>
  <c r="Z398" i="37"/>
  <c r="Y398" i="37"/>
  <c r="Z390" i="37"/>
  <c r="Y390" i="37"/>
  <c r="Y386" i="37"/>
  <c r="Z386" i="37"/>
  <c r="Y378" i="37"/>
  <c r="Z378" i="37"/>
  <c r="Z370" i="37"/>
  <c r="Y370" i="37"/>
  <c r="Z362" i="37"/>
  <c r="Y362" i="37"/>
  <c r="Y358" i="37"/>
  <c r="Z358" i="37"/>
  <c r="Y318" i="37"/>
  <c r="Z318" i="37"/>
  <c r="Y314" i="37"/>
  <c r="Z314" i="37"/>
  <c r="Y306" i="37"/>
  <c r="Z306" i="37"/>
  <c r="Z298" i="37"/>
  <c r="Y298" i="37"/>
  <c r="Z294" i="37"/>
  <c r="Y294" i="37"/>
  <c r="Z286" i="37"/>
  <c r="Y286" i="37"/>
  <c r="Z282" i="37"/>
  <c r="Y282" i="37"/>
  <c r="Z266" i="37"/>
  <c r="Y266" i="37"/>
  <c r="Z262" i="37"/>
  <c r="Y262" i="37"/>
  <c r="Y246" i="37"/>
  <c r="Z246" i="37"/>
  <c r="Y539" i="37"/>
  <c r="Z483" i="37"/>
  <c r="Y459" i="37"/>
  <c r="Z439" i="37"/>
  <c r="Z430" i="37"/>
  <c r="Z553" i="37"/>
  <c r="Z554" i="37" s="1"/>
  <c r="Z545" i="37"/>
  <c r="Z546" i="37" s="1"/>
  <c r="Z541" i="37"/>
  <c r="Y541" i="37"/>
  <c r="Y533" i="37"/>
  <c r="Z533" i="37"/>
  <c r="Y529" i="37"/>
  <c r="Z529" i="37"/>
  <c r="Z525" i="37"/>
  <c r="Y525" i="37"/>
  <c r="Y517" i="37"/>
  <c r="Z517" i="37"/>
  <c r="Y513" i="37"/>
  <c r="Z513" i="37"/>
  <c r="Z493" i="37"/>
  <c r="Z494" i="37" s="1"/>
  <c r="Z481" i="37"/>
  <c r="Y481" i="37"/>
  <c r="Z473" i="37"/>
  <c r="Y473" i="37"/>
  <c r="Z465" i="37"/>
  <c r="Y465" i="37"/>
  <c r="Z461" i="37"/>
  <c r="Y461" i="37"/>
  <c r="Y453" i="37"/>
  <c r="Z453" i="37"/>
  <c r="Z449" i="37"/>
  <c r="Y449" i="37"/>
  <c r="Z441" i="37"/>
  <c r="Y441" i="37"/>
  <c r="Y421" i="37"/>
  <c r="Z421" i="37"/>
  <c r="Y417" i="37"/>
  <c r="Z417" i="37"/>
  <c r="Z413" i="37"/>
  <c r="Y413" i="37"/>
  <c r="Z401" i="37"/>
  <c r="Z402" i="37" s="1"/>
  <c r="Z403" i="37" s="1"/>
  <c r="Y401" i="37"/>
  <c r="Z397" i="37"/>
  <c r="Y397" i="37"/>
  <c r="Z389" i="37"/>
  <c r="Y389" i="37"/>
  <c r="Y385" i="37"/>
  <c r="Z385" i="37"/>
  <c r="Z381" i="37"/>
  <c r="Y381" i="37"/>
  <c r="Z377" i="37"/>
  <c r="Y377" i="37"/>
  <c r="Y373" i="37"/>
  <c r="Z373" i="37"/>
  <c r="Z369" i="37"/>
  <c r="Y369" i="37"/>
  <c r="Z357" i="37"/>
  <c r="Y357" i="37"/>
  <c r="Y353" i="37"/>
  <c r="Z353" i="37"/>
  <c r="Y349" i="37"/>
  <c r="Z349" i="37"/>
  <c r="Z345" i="37"/>
  <c r="Y345" i="37"/>
  <c r="Z341" i="37"/>
  <c r="Z342" i="37" s="1"/>
  <c r="Y341" i="37"/>
  <c r="Z337" i="37"/>
  <c r="Y337" i="37"/>
  <c r="Z333" i="37"/>
  <c r="Y333" i="37"/>
  <c r="Z329" i="37"/>
  <c r="Y329" i="37"/>
  <c r="Z325" i="37"/>
  <c r="Y325" i="37"/>
  <c r="Z321" i="37"/>
  <c r="Y321" i="37"/>
  <c r="Y313" i="37"/>
  <c r="Z313" i="37"/>
  <c r="Z305" i="37"/>
  <c r="Y305" i="37"/>
  <c r="Y301" i="37"/>
  <c r="Z301" i="37"/>
  <c r="Z293" i="37"/>
  <c r="Y293" i="37"/>
  <c r="Z289" i="37"/>
  <c r="Y289" i="37"/>
  <c r="Z285" i="37"/>
  <c r="Y285" i="37"/>
  <c r="Z281" i="37"/>
  <c r="Y281" i="37"/>
  <c r="Z273" i="37"/>
  <c r="Z269" i="37"/>
  <c r="Z265" i="37"/>
  <c r="Y265" i="37"/>
  <c r="Y261" i="37"/>
  <c r="Z261" i="37"/>
  <c r="Z257" i="37"/>
  <c r="Y257" i="37"/>
  <c r="Z249" i="37"/>
  <c r="Z250" i="37" s="1"/>
  <c r="Z251" i="37" s="1"/>
  <c r="Y249" i="37"/>
  <c r="Y245" i="37"/>
  <c r="Z245" i="37"/>
  <c r="Y237" i="37"/>
  <c r="Z237" i="37"/>
  <c r="Z233" i="37"/>
  <c r="Y233" i="37"/>
  <c r="Z229" i="37"/>
  <c r="Y229" i="37"/>
  <c r="Y225" i="37"/>
  <c r="Z225" i="37"/>
  <c r="Y217" i="37"/>
  <c r="Z217" i="37"/>
  <c r="Z213" i="37"/>
  <c r="Y213" i="37"/>
  <c r="Y209" i="37"/>
  <c r="Z209" i="37"/>
  <c r="Y205" i="37"/>
  <c r="Z205" i="37"/>
  <c r="Z201" i="37"/>
  <c r="Y201" i="37"/>
  <c r="Y197" i="37"/>
  <c r="Z197" i="37"/>
  <c r="Y193" i="37"/>
  <c r="Z193" i="37"/>
  <c r="Z189" i="37"/>
  <c r="Y189" i="37"/>
  <c r="Y185" i="37"/>
  <c r="Z185" i="37"/>
  <c r="Y181" i="37"/>
  <c r="Z181" i="37"/>
  <c r="Y177" i="37"/>
  <c r="Z177" i="37"/>
  <c r="Z173" i="37"/>
  <c r="Y173" i="37"/>
  <c r="Z169" i="37"/>
  <c r="Y169" i="37"/>
  <c r="Z165" i="37"/>
  <c r="Y165" i="37"/>
  <c r="Y153" i="37"/>
  <c r="Z153" i="37"/>
  <c r="Y149" i="37"/>
  <c r="Z149" i="37"/>
  <c r="Y145" i="37"/>
  <c r="Z145" i="37"/>
  <c r="Z141" i="37"/>
  <c r="Y141" i="37"/>
  <c r="Z133" i="37"/>
  <c r="Y133" i="37"/>
  <c r="Y129" i="37"/>
  <c r="Z129" i="37"/>
  <c r="Z125" i="37"/>
  <c r="Y125" i="37"/>
  <c r="Z121" i="37"/>
  <c r="Y121" i="37"/>
  <c r="Z117" i="37"/>
  <c r="Y117" i="37"/>
  <c r="Z113" i="37"/>
  <c r="Y113" i="37"/>
  <c r="Y109" i="37"/>
  <c r="Z109" i="37"/>
  <c r="Y105" i="37"/>
  <c r="Z105" i="37"/>
  <c r="Y101" i="37"/>
  <c r="Z101" i="37"/>
  <c r="Z93" i="37"/>
  <c r="Z94" i="37" s="1"/>
  <c r="Y73" i="37"/>
  <c r="Z73" i="37"/>
  <c r="Z74" i="37" s="1"/>
  <c r="Y65" i="37"/>
  <c r="Z65" i="37"/>
  <c r="Z61" i="37"/>
  <c r="Z62" i="37" s="1"/>
  <c r="Z63" i="37" s="1"/>
  <c r="Y61" i="37"/>
  <c r="Y57" i="37"/>
  <c r="Z57" i="37"/>
  <c r="Z58" i="37" s="1"/>
  <c r="Z59" i="37" s="1"/>
  <c r="Y53" i="37"/>
  <c r="Z53" i="37"/>
  <c r="Z54" i="37" s="1"/>
  <c r="Z45" i="37"/>
  <c r="Z46" i="37" s="1"/>
  <c r="Y45" i="37"/>
  <c r="Z41" i="37"/>
  <c r="Y41" i="37"/>
  <c r="Z37" i="37"/>
  <c r="Y37" i="37"/>
  <c r="Z33" i="37"/>
  <c r="Z34" i="37" s="1"/>
  <c r="Y33" i="37"/>
  <c r="Z29" i="37"/>
  <c r="Y29" i="37"/>
  <c r="Y13" i="37"/>
  <c r="Z13" i="37"/>
  <c r="Z14" i="37" s="1"/>
  <c r="Y9" i="37"/>
  <c r="Z9" i="37"/>
  <c r="Y577" i="37"/>
  <c r="Y572" i="37"/>
  <c r="Z499" i="37"/>
  <c r="Z477" i="37"/>
  <c r="Y468" i="37"/>
  <c r="Z463" i="37"/>
  <c r="Z458" i="37"/>
  <c r="Z443" i="37"/>
  <c r="Z429" i="37"/>
  <c r="Y409" i="37"/>
  <c r="Z384" i="37"/>
  <c r="Z277" i="37"/>
  <c r="Z231" i="37"/>
  <c r="Z232" i="37" s="1"/>
  <c r="Z8" i="37"/>
  <c r="Y8" i="37"/>
  <c r="Z550" i="37"/>
  <c r="Z526" i="37"/>
  <c r="Y526" i="37"/>
  <c r="Y518" i="37"/>
  <c r="Z518" i="37"/>
  <c r="Y502" i="37"/>
  <c r="Z502" i="37"/>
  <c r="Z482" i="37"/>
  <c r="Y482" i="37"/>
  <c r="Y470" i="37"/>
  <c r="Z470" i="37"/>
  <c r="Z462" i="37"/>
  <c r="Y462" i="37"/>
  <c r="Y454" i="37"/>
  <c r="Z454" i="37"/>
  <c r="Z438" i="37"/>
  <c r="Y438" i="37"/>
  <c r="Y406" i="37"/>
  <c r="Z406" i="37"/>
  <c r="Y394" i="37"/>
  <c r="Z394" i="37"/>
  <c r="Z382" i="37"/>
  <c r="Y382" i="37"/>
  <c r="Y366" i="37"/>
  <c r="Z366" i="37"/>
  <c r="Y354" i="37"/>
  <c r="Z354" i="37"/>
  <c r="Z322" i="37"/>
  <c r="Y322" i="37"/>
  <c r="Z310" i="37"/>
  <c r="Y310" i="37"/>
  <c r="Z302" i="37"/>
  <c r="Y302" i="37"/>
  <c r="Z290" i="37"/>
  <c r="Y290" i="37"/>
  <c r="Z278" i="37"/>
  <c r="Y278" i="37"/>
  <c r="Z258" i="37"/>
  <c r="Y258" i="37"/>
  <c r="Y238" i="37"/>
  <c r="Z238" i="37"/>
  <c r="Y534" i="37"/>
  <c r="Y509" i="37"/>
  <c r="Z509" i="37"/>
  <c r="Z505" i="37"/>
  <c r="Z544" i="37"/>
  <c r="Y544" i="37"/>
  <c r="Z540" i="37"/>
  <c r="Y540" i="37"/>
  <c r="Y532" i="37"/>
  <c r="Z532" i="37"/>
  <c r="Y528" i="37"/>
  <c r="Z528" i="37"/>
  <c r="Y524" i="37"/>
  <c r="Z524" i="37"/>
  <c r="Y520" i="37"/>
  <c r="Z520" i="37"/>
  <c r="Y516" i="37"/>
  <c r="Z516" i="37"/>
  <c r="Y512" i="37"/>
  <c r="Z512" i="37"/>
  <c r="Y508" i="37"/>
  <c r="Z508" i="37"/>
  <c r="Y504" i="37"/>
  <c r="Z504" i="37"/>
  <c r="Z492" i="37"/>
  <c r="Y492" i="37"/>
  <c r="Z488" i="37"/>
  <c r="Y489" i="37"/>
  <c r="Y484" i="37"/>
  <c r="Z484" i="37"/>
  <c r="Z480" i="37"/>
  <c r="Y480" i="37"/>
  <c r="Y476" i="37"/>
  <c r="Z476" i="37"/>
  <c r="Z472" i="37"/>
  <c r="Y472" i="37"/>
  <c r="Z460" i="37"/>
  <c r="Y460" i="37"/>
  <c r="Z456" i="37"/>
  <c r="Y456" i="37"/>
  <c r="Y452" i="37"/>
  <c r="Z452" i="37"/>
  <c r="Z448" i="37"/>
  <c r="Y448" i="37"/>
  <c r="Z420" i="37"/>
  <c r="Y420" i="37"/>
  <c r="Y416" i="37"/>
  <c r="Z416" i="37"/>
  <c r="Z408" i="37"/>
  <c r="Y408" i="37"/>
  <c r="Z404" i="37"/>
  <c r="Z405" i="37" s="1"/>
  <c r="Z400" i="37"/>
  <c r="Y400" i="37"/>
  <c r="Y396" i="37"/>
  <c r="Z396" i="37"/>
  <c r="Z392" i="37"/>
  <c r="Y392" i="37"/>
  <c r="Z388" i="37"/>
  <c r="Y388" i="37"/>
  <c r="Y376" i="37"/>
  <c r="Z376" i="37"/>
  <c r="Y372" i="37"/>
  <c r="Z372" i="37"/>
  <c r="Z364" i="37"/>
  <c r="Z365" i="37" s="1"/>
  <c r="Z356" i="37"/>
  <c r="Y356" i="37"/>
  <c r="Y352" i="37"/>
  <c r="Z352" i="37"/>
  <c r="Y320" i="37"/>
  <c r="Z320" i="37"/>
  <c r="Z316" i="37"/>
  <c r="Y312" i="37"/>
  <c r="Z312" i="37"/>
  <c r="Z308" i="37"/>
  <c r="Y308" i="37"/>
  <c r="Z304" i="37"/>
  <c r="Y304" i="37"/>
  <c r="Z300" i="37"/>
  <c r="Y300" i="37"/>
  <c r="Z296" i="37"/>
  <c r="Y296" i="37"/>
  <c r="Y292" i="37"/>
  <c r="Z292" i="37"/>
  <c r="Z288" i="37"/>
  <c r="Y288" i="37"/>
  <c r="Z284" i="37"/>
  <c r="Y284" i="37"/>
  <c r="Z280" i="37"/>
  <c r="Y280" i="37"/>
  <c r="Z272" i="37"/>
  <c r="Y272" i="37"/>
  <c r="Z252" i="37"/>
  <c r="Y248" i="37"/>
  <c r="Z248" i="37"/>
  <c r="Z244" i="37"/>
  <c r="Y244" i="37"/>
  <c r="Z240" i="37"/>
  <c r="Y236" i="37"/>
  <c r="Z236" i="37"/>
  <c r="Y228" i="37"/>
  <c r="Z228" i="37"/>
  <c r="Y576" i="37"/>
  <c r="Y570" i="37"/>
  <c r="Z565" i="37"/>
  <c r="Z542" i="37"/>
  <c r="Z537" i="37"/>
  <c r="Z527" i="37"/>
  <c r="Y491" i="37"/>
  <c r="Y485" i="37"/>
  <c r="Z457" i="37"/>
  <c r="Z427" i="37"/>
  <c r="Z418" i="37"/>
  <c r="Z407" i="37"/>
  <c r="Z393" i="37"/>
  <c r="Y380" i="37"/>
  <c r="Z309" i="37"/>
  <c r="Y523" i="37"/>
  <c r="Z523" i="37"/>
  <c r="Y519" i="37"/>
  <c r="Z519" i="37"/>
  <c r="Y515" i="37"/>
  <c r="Z515" i="37"/>
  <c r="Y511" i="37"/>
  <c r="Z511" i="37"/>
  <c r="Y507" i="37"/>
  <c r="Z507" i="37"/>
  <c r="Y503" i="37"/>
  <c r="Z503" i="37"/>
  <c r="Y487" i="37"/>
  <c r="Z487" i="37"/>
  <c r="Y467" i="37"/>
  <c r="Z467" i="37"/>
  <c r="Z435" i="37"/>
  <c r="Z431" i="37"/>
  <c r="Y424" i="37"/>
  <c r="Y419" i="37"/>
  <c r="Z419" i="37"/>
  <c r="Z411" i="37"/>
  <c r="Y411" i="37"/>
  <c r="Y395" i="37"/>
  <c r="Z395" i="37"/>
  <c r="Z391" i="37"/>
  <c r="Y391" i="37"/>
  <c r="Y383" i="37"/>
  <c r="Z383" i="37"/>
  <c r="Z379" i="37"/>
  <c r="Y379" i="37"/>
  <c r="Y375" i="37"/>
  <c r="Z375" i="37"/>
  <c r="Z371" i="37"/>
  <c r="Y371" i="37"/>
  <c r="Z367" i="37"/>
  <c r="Y363" i="37"/>
  <c r="Z363" i="37"/>
  <c r="Y359" i="37"/>
  <c r="Z359" i="37"/>
  <c r="Z355" i="37"/>
  <c r="Y355" i="37"/>
  <c r="Y351" i="37"/>
  <c r="Z351" i="37"/>
  <c r="Z347" i="37"/>
  <c r="Z343" i="37"/>
  <c r="Z339" i="37"/>
  <c r="Y336" i="37"/>
  <c r="Z335" i="37"/>
  <c r="Z327" i="37"/>
  <c r="Z323" i="37"/>
  <c r="Z319" i="37"/>
  <c r="Y319" i="37"/>
  <c r="Z315" i="37"/>
  <c r="Y315" i="37"/>
  <c r="Z311" i="37"/>
  <c r="Y311" i="37"/>
  <c r="Z307" i="37"/>
  <c r="Y307" i="37"/>
  <c r="Y303" i="37"/>
  <c r="Z303" i="37"/>
  <c r="Y299" i="37"/>
  <c r="Z299" i="37"/>
  <c r="Z295" i="37"/>
  <c r="Y295" i="37"/>
  <c r="Z291" i="37"/>
  <c r="Y291" i="37"/>
  <c r="Z287" i="37"/>
  <c r="Y287" i="37"/>
  <c r="Z283" i="37"/>
  <c r="Y283" i="37"/>
  <c r="Z279" i="37"/>
  <c r="Y279" i="37"/>
  <c r="Z275" i="37"/>
  <c r="Z267" i="37"/>
  <c r="Y267" i="37"/>
  <c r="Y259" i="37"/>
  <c r="Z259" i="37"/>
  <c r="Y255" i="37"/>
  <c r="Z255" i="37"/>
  <c r="Y247" i="37"/>
  <c r="Z247" i="37"/>
  <c r="Z243" i="37"/>
  <c r="Y243" i="37"/>
  <c r="Y239" i="37"/>
  <c r="Z239" i="37"/>
  <c r="Y235" i="37"/>
  <c r="Z235" i="37"/>
  <c r="Z575" i="37"/>
  <c r="Z569" i="37"/>
  <c r="Z536" i="37"/>
  <c r="Z531" i="37"/>
  <c r="Z522" i="37"/>
  <c r="Y479" i="37"/>
  <c r="Z475" i="37"/>
  <c r="AA475" i="37" s="1"/>
  <c r="Y455" i="37"/>
  <c r="Z451" i="37"/>
  <c r="Y440" i="37"/>
  <c r="Y425" i="37"/>
  <c r="AA425" i="37" s="1"/>
  <c r="Z297" i="37"/>
  <c r="Z220" i="37"/>
  <c r="Z216" i="37"/>
  <c r="Y216" i="37"/>
  <c r="Z212" i="37"/>
  <c r="Y212" i="37"/>
  <c r="Y208" i="37"/>
  <c r="Z208" i="37"/>
  <c r="Y204" i="37"/>
  <c r="Z204" i="37"/>
  <c r="Z200" i="37"/>
  <c r="Y200" i="37"/>
  <c r="Z196" i="37"/>
  <c r="Y196" i="37"/>
  <c r="Y192" i="37"/>
  <c r="Z192" i="37"/>
  <c r="Z188" i="37"/>
  <c r="Y188" i="37"/>
  <c r="Z184" i="37"/>
  <c r="Y184" i="37"/>
  <c r="Z180" i="37"/>
  <c r="Y180" i="37"/>
  <c r="Y176" i="37"/>
  <c r="Z176" i="37"/>
  <c r="Z172" i="37"/>
  <c r="Y172" i="37"/>
  <c r="Z168" i="37"/>
  <c r="Y168" i="37"/>
  <c r="Y164" i="37"/>
  <c r="Z164" i="37"/>
  <c r="Z160" i="37"/>
  <c r="Y161" i="37"/>
  <c r="Z156" i="37"/>
  <c r="Y156" i="37"/>
  <c r="Z152" i="37"/>
  <c r="Y152" i="37"/>
  <c r="Z148" i="37"/>
  <c r="Y148" i="37"/>
  <c r="Z144" i="37"/>
  <c r="Y144" i="37"/>
  <c r="Z140" i="37"/>
  <c r="Y140" i="37"/>
  <c r="Z136" i="37"/>
  <c r="Z132" i="37"/>
  <c r="Y132" i="37"/>
  <c r="Y128" i="37"/>
  <c r="Z128" i="37"/>
  <c r="Z124" i="37"/>
  <c r="Y124" i="37"/>
  <c r="Y120" i="37"/>
  <c r="Z120" i="37"/>
  <c r="Z116" i="37"/>
  <c r="Y116" i="37"/>
  <c r="Y112" i="37"/>
  <c r="Z112" i="37"/>
  <c r="Y108" i="37"/>
  <c r="Z108" i="37"/>
  <c r="Y104" i="37"/>
  <c r="Z104" i="37"/>
  <c r="Z100" i="37"/>
  <c r="Y100" i="37"/>
  <c r="Y68" i="37"/>
  <c r="Z68" i="37"/>
  <c r="Z69" i="37" s="1"/>
  <c r="Z70" i="37" s="1"/>
  <c r="Z71" i="37" s="1"/>
  <c r="Z72" i="37" s="1"/>
  <c r="Y56" i="37"/>
  <c r="Z56" i="37"/>
  <c r="Y52" i="37"/>
  <c r="Z52" i="37"/>
  <c r="Z44" i="37"/>
  <c r="Y44" i="37"/>
  <c r="Z36" i="37"/>
  <c r="Y36" i="37"/>
  <c r="Y32" i="37"/>
  <c r="Z32" i="37"/>
  <c r="Z24" i="37"/>
  <c r="Z25" i="37" s="1"/>
  <c r="Z20" i="37"/>
  <c r="Z21" i="37" s="1"/>
  <c r="Z12" i="37"/>
  <c r="Y12" i="37"/>
  <c r="Y147" i="37"/>
  <c r="AA147" i="37" s="1"/>
  <c r="Y219" i="37"/>
  <c r="Z219" i="37"/>
  <c r="Z215" i="37"/>
  <c r="Y215" i="37"/>
  <c r="Y211" i="37"/>
  <c r="Z211" i="37"/>
  <c r="Y207" i="37"/>
  <c r="Z207" i="37"/>
  <c r="Z203" i="37"/>
  <c r="Y203" i="37"/>
  <c r="Y199" i="37"/>
  <c r="Z199" i="37"/>
  <c r="Z195" i="37"/>
  <c r="Y195" i="37"/>
  <c r="Y191" i="37"/>
  <c r="Z191" i="37"/>
  <c r="Y187" i="37"/>
  <c r="Z187" i="37"/>
  <c r="Z183" i="37"/>
  <c r="Y183" i="37"/>
  <c r="Y175" i="37"/>
  <c r="Z175" i="37"/>
  <c r="Y171" i="37"/>
  <c r="Z171" i="37"/>
  <c r="Y167" i="37"/>
  <c r="Z167" i="37"/>
  <c r="Z163" i="37"/>
  <c r="Y163" i="37"/>
  <c r="Y159" i="37"/>
  <c r="Z159" i="37"/>
  <c r="Y155" i="37"/>
  <c r="Z155" i="37"/>
  <c r="Z151" i="37"/>
  <c r="Y151" i="37"/>
  <c r="Y143" i="37"/>
  <c r="Z143" i="37"/>
  <c r="Y139" i="37"/>
  <c r="Z139" i="37"/>
  <c r="Z135" i="37"/>
  <c r="Y135" i="37"/>
  <c r="Z131" i="37"/>
  <c r="Y131" i="37"/>
  <c r="Y127" i="37"/>
  <c r="Z127" i="37"/>
  <c r="Z123" i="37"/>
  <c r="Y123" i="37"/>
  <c r="Y119" i="37"/>
  <c r="Z119" i="37"/>
  <c r="Y115" i="37"/>
  <c r="Z115" i="37"/>
  <c r="Y111" i="37"/>
  <c r="Z111" i="37"/>
  <c r="Y107" i="37"/>
  <c r="Z107" i="37"/>
  <c r="Y103" i="37"/>
  <c r="Z103" i="37"/>
  <c r="Z99" i="37"/>
  <c r="Y99" i="37"/>
  <c r="Z79" i="37"/>
  <c r="Z75" i="37"/>
  <c r="Z67" i="37"/>
  <c r="Y67" i="37"/>
  <c r="Z55" i="37"/>
  <c r="Y55" i="37"/>
  <c r="Y51" i="37"/>
  <c r="Z51" i="37"/>
  <c r="Z47" i="37"/>
  <c r="Z48" i="37" s="1"/>
  <c r="Z49" i="37" s="1"/>
  <c r="Z50" i="37" s="1"/>
  <c r="Y43" i="37"/>
  <c r="Z43" i="37"/>
  <c r="Y39" i="37"/>
  <c r="Z39" i="37"/>
  <c r="Z40" i="37" s="1"/>
  <c r="Y35" i="37"/>
  <c r="Z35" i="37"/>
  <c r="Y31" i="37"/>
  <c r="Z31" i="37"/>
  <c r="Z27" i="37"/>
  <c r="Z28" i="37" s="1"/>
  <c r="Z23" i="37"/>
  <c r="Y23" i="37"/>
  <c r="Z15" i="37"/>
  <c r="Z16" i="37" s="1"/>
  <c r="Z17" i="37" s="1"/>
  <c r="Z11" i="37"/>
  <c r="Y11" i="37"/>
  <c r="Y179" i="37"/>
  <c r="Z234" i="37"/>
  <c r="Y234" i="37"/>
  <c r="Z230" i="37"/>
  <c r="Y230" i="37"/>
  <c r="Z218" i="37"/>
  <c r="Y218" i="37"/>
  <c r="Z214" i="37"/>
  <c r="Y214" i="37"/>
  <c r="Y210" i="37"/>
  <c r="Z210" i="37"/>
  <c r="Y206" i="37"/>
  <c r="Z206" i="37"/>
  <c r="Z202" i="37"/>
  <c r="Y202" i="37"/>
  <c r="Y198" i="37"/>
  <c r="Z198" i="37"/>
  <c r="Y194" i="37"/>
  <c r="Z194" i="37"/>
  <c r="Z190" i="37"/>
  <c r="Y190" i="37"/>
  <c r="Y186" i="37"/>
  <c r="Z186" i="37"/>
  <c r="Y182" i="37"/>
  <c r="Z182" i="37"/>
  <c r="Z178" i="37"/>
  <c r="Y178" i="37"/>
  <c r="Z174" i="37"/>
  <c r="Y174" i="37"/>
  <c r="Z166" i="37"/>
  <c r="Y166" i="37"/>
  <c r="Z162" i="37"/>
  <c r="Y162" i="37"/>
  <c r="Y158" i="37"/>
  <c r="Z158" i="37"/>
  <c r="Y154" i="37"/>
  <c r="Z154" i="37"/>
  <c r="Y150" i="37"/>
  <c r="Z150" i="37"/>
  <c r="Z146" i="37"/>
  <c r="Y146" i="37"/>
  <c r="Y142" i="37"/>
  <c r="Z142" i="37"/>
  <c r="Y138" i="37"/>
  <c r="Z138" i="37"/>
  <c r="Z134" i="37"/>
  <c r="Y134" i="37"/>
  <c r="Z130" i="37"/>
  <c r="Y130" i="37"/>
  <c r="Z126" i="37"/>
  <c r="Y126" i="37"/>
  <c r="Y122" i="37"/>
  <c r="Z122" i="37"/>
  <c r="Z118" i="37"/>
  <c r="Y118" i="37"/>
  <c r="Z114" i="37"/>
  <c r="Y114" i="37"/>
  <c r="Y110" i="37"/>
  <c r="Z110" i="37"/>
  <c r="Y106" i="37"/>
  <c r="Z106" i="37"/>
  <c r="Y102" i="37"/>
  <c r="Z102" i="37"/>
  <c r="Y98" i="37"/>
  <c r="Z98" i="37"/>
  <c r="Z90" i="37"/>
  <c r="Z91" i="37" s="1"/>
  <c r="Z92" i="37" s="1"/>
  <c r="Z86" i="37"/>
  <c r="Z87" i="37" s="1"/>
  <c r="Z88" i="37" s="1"/>
  <c r="Z82" i="37"/>
  <c r="Z83" i="37" s="1"/>
  <c r="Z66" i="37"/>
  <c r="Y66" i="37"/>
  <c r="Y54" i="37"/>
  <c r="Z42" i="37"/>
  <c r="Y42" i="37"/>
  <c r="Z38" i="37"/>
  <c r="Y38" i="37"/>
  <c r="Z30" i="37"/>
  <c r="Y30" i="37"/>
  <c r="Z26" i="37"/>
  <c r="Y26" i="37"/>
  <c r="Z22" i="37"/>
  <c r="Y22" i="37"/>
  <c r="Z18" i="37"/>
  <c r="Z19" i="37" s="1"/>
  <c r="Z10" i="37"/>
  <c r="Y10" i="37"/>
  <c r="Z170" i="37"/>
  <c r="Y488" i="37"/>
  <c r="Y431" i="37"/>
  <c r="AA431" i="37" s="1"/>
  <c r="Y427" i="37"/>
  <c r="Y347" i="37"/>
  <c r="Y339" i="37"/>
  <c r="Y335" i="37"/>
  <c r="Y331" i="37"/>
  <c r="Y327" i="37"/>
  <c r="Y323" i="37"/>
  <c r="Y220" i="37"/>
  <c r="Y90" i="37"/>
  <c r="Y82" i="37"/>
  <c r="Y19" i="37"/>
  <c r="Y24" i="37"/>
  <c r="Y20" i="37"/>
  <c r="AA577" i="37" l="1"/>
  <c r="AA347" i="37"/>
  <c r="AA565" i="37"/>
  <c r="AA479" i="37"/>
  <c r="AA570" i="37"/>
  <c r="AA468" i="37"/>
  <c r="AA459" i="37"/>
  <c r="AA576" i="37"/>
  <c r="AA179" i="37"/>
  <c r="AA501" i="37"/>
  <c r="AD242" i="37"/>
  <c r="AE242" i="37" s="1"/>
  <c r="AA572" i="37"/>
  <c r="AA568" i="37"/>
  <c r="AA180" i="37"/>
  <c r="AD264" i="37"/>
  <c r="AE264" i="37" s="1"/>
  <c r="AA380" i="37"/>
  <c r="AA455" i="37"/>
  <c r="AA440" i="37"/>
  <c r="AA485" i="37"/>
  <c r="AA29" i="37"/>
  <c r="AA243" i="37"/>
  <c r="AD222" i="37"/>
  <c r="AE222" i="37" s="1"/>
  <c r="AA534" i="37"/>
  <c r="AA539" i="37"/>
  <c r="AA546" i="37"/>
  <c r="AA174" i="37"/>
  <c r="AA190" i="37"/>
  <c r="AA214" i="37"/>
  <c r="AA573" i="37"/>
  <c r="AD59" i="37"/>
  <c r="Z60" i="37"/>
  <c r="Z64" i="37"/>
  <c r="AA297" i="37"/>
  <c r="AD403" i="37"/>
  <c r="AE403" i="37" s="1"/>
  <c r="AD437" i="37"/>
  <c r="AE437" i="37" s="1"/>
  <c r="Y437" i="37" s="1"/>
  <c r="AA488" i="37"/>
  <c r="AA309" i="37"/>
  <c r="AA491" i="37"/>
  <c r="Z558" i="37"/>
  <c r="AD49" i="37"/>
  <c r="AD70" i="37"/>
  <c r="AD227" i="37"/>
  <c r="AE227" i="37" s="1"/>
  <c r="Y227" i="37" s="1"/>
  <c r="AD63" i="37"/>
  <c r="AD557" i="37"/>
  <c r="Z274" i="37"/>
  <c r="Z95" i="37"/>
  <c r="Z276" i="37"/>
  <c r="AD564" i="37"/>
  <c r="AE564" i="37" s="1"/>
  <c r="Z317" i="37"/>
  <c r="AA140" i="37"/>
  <c r="AA196" i="37"/>
  <c r="AA409" i="37"/>
  <c r="AA464" i="37"/>
  <c r="AD251" i="37"/>
  <c r="AE251" i="37" s="1"/>
  <c r="AD77" i="37"/>
  <c r="AD95" i="37"/>
  <c r="AE94" i="37"/>
  <c r="Y94" i="37" s="1"/>
  <c r="AA94" i="37" s="1"/>
  <c r="AD271" i="37"/>
  <c r="AE271" i="37" s="1"/>
  <c r="AD552" i="37"/>
  <c r="AE552" i="37" s="1"/>
  <c r="AD433" i="37"/>
  <c r="AD549" i="37"/>
  <c r="AE549" i="37" s="1"/>
  <c r="Y549" i="37" s="1"/>
  <c r="AA30" i="37"/>
  <c r="AA38" i="37"/>
  <c r="AA44" i="37"/>
  <c r="AA100" i="37"/>
  <c r="Z76" i="37"/>
  <c r="Z77" i="37" s="1"/>
  <c r="Z78" i="37" s="1"/>
  <c r="AA361" i="37"/>
  <c r="Y58" i="37"/>
  <c r="AA58" i="37" s="1"/>
  <c r="Y263" i="37"/>
  <c r="Y264" i="37"/>
  <c r="Y432" i="37"/>
  <c r="Y436" i="37"/>
  <c r="AA569" i="37"/>
  <c r="Z551" i="37"/>
  <c r="Z552" i="37" s="1"/>
  <c r="Z500" i="37"/>
  <c r="AA430" i="37"/>
  <c r="Z263" i="37"/>
  <c r="AA469" i="37"/>
  <c r="AA384" i="37"/>
  <c r="Z268" i="37"/>
  <c r="Z471" i="37"/>
  <c r="AA439" i="37"/>
  <c r="AA483" i="37"/>
  <c r="AA527" i="37"/>
  <c r="AA371" i="37"/>
  <c r="AA399" i="37"/>
  <c r="AA12" i="37"/>
  <c r="AA141" i="37"/>
  <c r="AA281" i="37"/>
  <c r="AA541" i="37"/>
  <c r="AA412" i="37"/>
  <c r="AA234" i="37"/>
  <c r="AA116" i="37"/>
  <c r="AA124" i="37"/>
  <c r="AA132" i="37"/>
  <c r="AA574" i="37"/>
  <c r="AA571" i="37"/>
  <c r="Z80" i="37"/>
  <c r="Z81" i="37" s="1"/>
  <c r="Z137" i="37"/>
  <c r="Z157" i="37"/>
  <c r="AA522" i="37"/>
  <c r="AA531" i="37"/>
  <c r="Z256" i="37"/>
  <c r="Z260" i="37"/>
  <c r="Z368" i="37"/>
  <c r="Z428" i="37"/>
  <c r="AA457" i="37"/>
  <c r="AA542" i="37"/>
  <c r="AA149" i="37"/>
  <c r="Z226" i="37"/>
  <c r="Z270" i="37"/>
  <c r="Z423" i="37"/>
  <c r="AA102" i="37"/>
  <c r="Z324" i="37"/>
  <c r="AA324" i="37" s="1"/>
  <c r="Z328" i="37"/>
  <c r="AA328" i="37" s="1"/>
  <c r="Z336" i="37"/>
  <c r="AA336" i="37" s="1"/>
  <c r="Z340" i="37"/>
  <c r="Z344" i="37"/>
  <c r="Z348" i="37"/>
  <c r="AA348" i="37" s="1"/>
  <c r="Z432" i="37"/>
  <c r="Z436" i="37"/>
  <c r="AA407" i="37"/>
  <c r="AA429" i="37"/>
  <c r="AA443" i="37"/>
  <c r="AA463" i="37"/>
  <c r="AA153" i="37"/>
  <c r="Z326" i="37"/>
  <c r="Z330" i="37"/>
  <c r="Z334" i="37"/>
  <c r="Z338" i="37"/>
  <c r="Z346" i="37"/>
  <c r="Z374" i="37"/>
  <c r="Z450" i="37"/>
  <c r="Z387" i="37"/>
  <c r="Z415" i="37"/>
  <c r="AA415" i="37" s="1"/>
  <c r="AA446" i="37"/>
  <c r="Z332" i="37"/>
  <c r="AA521" i="37"/>
  <c r="Y555" i="37"/>
  <c r="AA555" i="37" s="1"/>
  <c r="Y231" i="37"/>
  <c r="AA231" i="37" s="1"/>
  <c r="Y232" i="37"/>
  <c r="AA232" i="37" s="1"/>
  <c r="Y444" i="37"/>
  <c r="AA444" i="37" s="1"/>
  <c r="Y445" i="37"/>
  <c r="AA445" i="37" s="1"/>
  <c r="Y495" i="37"/>
  <c r="AA495" i="37" s="1"/>
  <c r="Y499" i="37"/>
  <c r="AA499" i="37" s="1"/>
  <c r="Y500" i="37"/>
  <c r="Y566" i="37"/>
  <c r="AA566" i="37" s="1"/>
  <c r="AA110" i="37"/>
  <c r="AA351" i="37"/>
  <c r="Y367" i="37"/>
  <c r="AA367" i="37" s="1"/>
  <c r="Y496" i="37"/>
  <c r="AA496" i="37" s="1"/>
  <c r="Y343" i="37"/>
  <c r="AA343" i="37" s="1"/>
  <c r="AA148" i="37"/>
  <c r="AA156" i="37"/>
  <c r="AA172" i="37"/>
  <c r="AA267" i="37"/>
  <c r="AA279" i="37"/>
  <c r="AA287" i="37"/>
  <c r="AA295" i="37"/>
  <c r="AA311" i="37"/>
  <c r="AA355" i="37"/>
  <c r="AA379" i="37"/>
  <c r="Y387" i="37"/>
  <c r="AA33" i="37"/>
  <c r="AA41" i="37"/>
  <c r="AA61" i="37"/>
  <c r="AA145" i="37"/>
  <c r="AA289" i="37"/>
  <c r="AA325" i="37"/>
  <c r="AA333" i="37"/>
  <c r="AA341" i="37"/>
  <c r="AA357" i="37"/>
  <c r="AA385" i="37"/>
  <c r="AA493" i="37"/>
  <c r="AA553" i="37"/>
  <c r="Y86" i="37"/>
  <c r="AA86" i="37" s="1"/>
  <c r="AA331" i="37"/>
  <c r="Y160" i="37"/>
  <c r="AA160" i="37" s="1"/>
  <c r="AA220" i="37"/>
  <c r="AA416" i="37"/>
  <c r="AA508" i="37"/>
  <c r="AA516" i="37"/>
  <c r="AA524" i="37"/>
  <c r="AA532" i="37"/>
  <c r="AA238" i="37"/>
  <c r="AA105" i="37"/>
  <c r="AA129" i="37"/>
  <c r="AA181" i="37"/>
  <c r="AA197" i="37"/>
  <c r="AA205" i="37"/>
  <c r="AA225" i="37"/>
  <c r="AA562" i="37"/>
  <c r="AA24" i="37"/>
  <c r="Y157" i="37"/>
  <c r="AA11" i="37"/>
  <c r="AA23" i="37"/>
  <c r="AA55" i="37"/>
  <c r="AA99" i="37"/>
  <c r="AA115" i="37"/>
  <c r="AA123" i="37"/>
  <c r="AA131" i="37"/>
  <c r="AA195" i="37"/>
  <c r="AA203" i="37"/>
  <c r="AA280" i="37"/>
  <c r="AA288" i="37"/>
  <c r="AA296" i="37"/>
  <c r="AA366" i="37"/>
  <c r="AA394" i="37"/>
  <c r="AA462" i="37"/>
  <c r="AA482" i="37"/>
  <c r="AA398" i="37"/>
  <c r="AA414" i="37"/>
  <c r="AA62" i="37"/>
  <c r="Y252" i="37"/>
  <c r="AA252" i="37" s="1"/>
  <c r="Y435" i="37"/>
  <c r="AA435" i="37" s="1"/>
  <c r="AA68" i="37"/>
  <c r="AA184" i="37"/>
  <c r="AA200" i="37"/>
  <c r="AA228" i="37"/>
  <c r="AA236" i="37"/>
  <c r="AA518" i="37"/>
  <c r="AA73" i="37"/>
  <c r="AA101" i="37"/>
  <c r="AA109" i="37"/>
  <c r="AA133" i="37"/>
  <c r="AA426" i="37"/>
  <c r="AA323" i="37"/>
  <c r="AA319" i="37"/>
  <c r="AA37" i="37"/>
  <c r="AA45" i="37"/>
  <c r="AA373" i="37"/>
  <c r="AA453" i="37"/>
  <c r="AA142" i="37"/>
  <c r="AA150" i="37"/>
  <c r="AA158" i="37"/>
  <c r="AA155" i="37"/>
  <c r="AA171" i="37"/>
  <c r="AA391" i="37"/>
  <c r="AA284" i="37"/>
  <c r="AA392" i="37"/>
  <c r="AA400" i="37"/>
  <c r="AA408" i="37"/>
  <c r="AA540" i="37"/>
  <c r="AA509" i="37"/>
  <c r="AA438" i="37"/>
  <c r="AA502" i="37"/>
  <c r="Y423" i="37"/>
  <c r="Y46" i="37"/>
  <c r="AA46" i="37" s="1"/>
  <c r="AA98" i="37"/>
  <c r="AA106" i="37"/>
  <c r="AA122" i="37"/>
  <c r="AA138" i="37"/>
  <c r="AA154" i="37"/>
  <c r="AA159" i="37"/>
  <c r="AA167" i="37"/>
  <c r="AA175" i="37"/>
  <c r="AA188" i="37"/>
  <c r="AA212" i="37"/>
  <c r="AA487" i="37"/>
  <c r="Y256" i="37"/>
  <c r="AA304" i="37"/>
  <c r="AA356" i="37"/>
  <c r="AA452" i="37"/>
  <c r="AA476" i="37"/>
  <c r="AA484" i="37"/>
  <c r="AA504" i="37"/>
  <c r="AA512" i="37"/>
  <c r="AA520" i="37"/>
  <c r="AA528" i="37"/>
  <c r="AA354" i="37"/>
  <c r="AA406" i="37"/>
  <c r="AA177" i="37"/>
  <c r="AA185" i="37"/>
  <c r="AA193" i="37"/>
  <c r="AA209" i="37"/>
  <c r="AA217" i="37"/>
  <c r="AA237" i="37"/>
  <c r="AA261" i="37"/>
  <c r="AA301" i="37"/>
  <c r="AA401" i="37"/>
  <c r="AA465" i="37"/>
  <c r="AA481" i="37"/>
  <c r="AA266" i="37"/>
  <c r="AA286" i="37"/>
  <c r="AA298" i="37"/>
  <c r="Y330" i="37"/>
  <c r="AA362" i="37"/>
  <c r="AA474" i="37"/>
  <c r="AA538" i="37"/>
  <c r="AA90" i="37"/>
  <c r="AA19" i="37"/>
  <c r="AA82" i="37"/>
  <c r="AA339" i="37"/>
  <c r="Y74" i="37"/>
  <c r="AA74" i="37" s="1"/>
  <c r="AA178" i="37"/>
  <c r="AA202" i="37"/>
  <c r="AA218" i="37"/>
  <c r="AA230" i="37"/>
  <c r="AA67" i="37"/>
  <c r="AA135" i="37"/>
  <c r="AA183" i="37"/>
  <c r="AA215" i="37"/>
  <c r="AA36" i="37"/>
  <c r="AA283" i="37"/>
  <c r="AA291" i="37"/>
  <c r="AA307" i="37"/>
  <c r="AA315" i="37"/>
  <c r="AA248" i="37"/>
  <c r="AA388" i="37"/>
  <c r="AA544" i="37"/>
  <c r="AA505" i="37"/>
  <c r="Y494" i="37"/>
  <c r="AA494" i="37" s="1"/>
  <c r="AA285" i="37"/>
  <c r="AA293" i="37"/>
  <c r="AA321" i="37"/>
  <c r="AA329" i="37"/>
  <c r="AA337" i="37"/>
  <c r="AA345" i="37"/>
  <c r="AA525" i="37"/>
  <c r="AA545" i="37"/>
  <c r="Y338" i="37"/>
  <c r="AA390" i="37"/>
  <c r="AA422" i="37"/>
  <c r="AA535" i="37"/>
  <c r="AA547" i="37"/>
  <c r="AA20" i="37"/>
  <c r="AA18" i="37"/>
  <c r="AA327" i="37"/>
  <c r="AA10" i="37"/>
  <c r="AA21" i="37"/>
  <c r="AA144" i="37"/>
  <c r="AA152" i="37"/>
  <c r="AA168" i="37"/>
  <c r="AA216" i="37"/>
  <c r="AA272" i="37"/>
  <c r="AA300" i="37"/>
  <c r="AA308" i="37"/>
  <c r="AA550" i="37"/>
  <c r="Y567" i="37"/>
  <c r="AA567" i="37" s="1"/>
  <c r="AA245" i="37"/>
  <c r="AA397" i="37"/>
  <c r="AA413" i="37"/>
  <c r="AA461" i="37"/>
  <c r="AA262" i="37"/>
  <c r="AA282" i="37"/>
  <c r="AA294" i="37"/>
  <c r="AA370" i="37"/>
  <c r="AA466" i="37"/>
  <c r="AA478" i="37"/>
  <c r="AA490" i="37"/>
  <c r="Y15" i="37"/>
  <c r="AA15" i="37" s="1"/>
  <c r="Y27" i="37"/>
  <c r="AA27" i="37" s="1"/>
  <c r="Y28" i="37"/>
  <c r="AA28" i="37" s="1"/>
  <c r="Y79" i="37"/>
  <c r="AA79" i="37" s="1"/>
  <c r="Y497" i="37"/>
  <c r="AA497" i="37" s="1"/>
  <c r="Y498" i="37"/>
  <c r="AA498" i="37" s="1"/>
  <c r="Z253" i="37"/>
  <c r="Y275" i="37"/>
  <c r="AA275" i="37" s="1"/>
  <c r="Y276" i="37"/>
  <c r="Z360" i="37"/>
  <c r="Y226" i="37"/>
  <c r="Y75" i="37"/>
  <c r="AA75" i="37" s="1"/>
  <c r="Y136" i="37"/>
  <c r="AA136" i="37" s="1"/>
  <c r="Y137" i="37"/>
  <c r="AA451" i="37"/>
  <c r="Z350" i="37"/>
  <c r="AA335" i="37"/>
  <c r="AA359" i="37"/>
  <c r="AA427" i="37"/>
  <c r="AA14" i="37"/>
  <c r="AA22" i="37"/>
  <c r="AA54" i="37"/>
  <c r="AA114" i="37"/>
  <c r="AA130" i="37"/>
  <c r="AA146" i="37"/>
  <c r="AA162" i="37"/>
  <c r="AA170" i="37"/>
  <c r="AA186" i="37"/>
  <c r="AA194" i="37"/>
  <c r="AA210" i="37"/>
  <c r="AA35" i="37"/>
  <c r="AA43" i="37"/>
  <c r="AA51" i="37"/>
  <c r="AA103" i="37"/>
  <c r="AA111" i="37"/>
  <c r="AA119" i="37"/>
  <c r="AA127" i="37"/>
  <c r="AA143" i="37"/>
  <c r="AA163" i="37"/>
  <c r="AA187" i="37"/>
  <c r="AA211" i="37"/>
  <c r="AA219" i="37"/>
  <c r="AA52" i="37"/>
  <c r="AA104" i="37"/>
  <c r="AA112" i="37"/>
  <c r="AA120" i="37"/>
  <c r="AA128" i="37"/>
  <c r="AA176" i="37"/>
  <c r="AA192" i="37"/>
  <c r="AA208" i="37"/>
  <c r="AA239" i="37"/>
  <c r="AA247" i="37"/>
  <c r="AA255" i="37"/>
  <c r="AA299" i="37"/>
  <c r="AA375" i="37"/>
  <c r="AA383" i="37"/>
  <c r="AA411" i="37"/>
  <c r="AA419" i="37"/>
  <c r="AA503" i="37"/>
  <c r="AA511" i="37"/>
  <c r="AA519" i="37"/>
  <c r="Y240" i="37"/>
  <c r="AA240" i="37" s="1"/>
  <c r="AA312" i="37"/>
  <c r="AA320" i="37"/>
  <c r="AA372" i="37"/>
  <c r="AA420" i="37"/>
  <c r="AA460" i="37"/>
  <c r="AA472" i="37"/>
  <c r="AA480" i="37"/>
  <c r="AA278" i="37"/>
  <c r="AA302" i="37"/>
  <c r="AA322" i="37"/>
  <c r="AA382" i="37"/>
  <c r="AA454" i="37"/>
  <c r="AA470" i="37"/>
  <c r="AA526" i="37"/>
  <c r="AA13" i="37"/>
  <c r="AA53" i="37"/>
  <c r="AA117" i="37"/>
  <c r="AA125" i="37"/>
  <c r="AA169" i="37"/>
  <c r="AA201" i="37"/>
  <c r="AA229" i="37"/>
  <c r="AA249" i="37"/>
  <c r="Y269" i="37"/>
  <c r="AA269" i="37" s="1"/>
  <c r="AA277" i="37"/>
  <c r="AA305" i="37"/>
  <c r="AA313" i="37"/>
  <c r="AA349" i="37"/>
  <c r="AA381" i="37"/>
  <c r="AA389" i="37"/>
  <c r="AA421" i="37"/>
  <c r="AA449" i="37"/>
  <c r="AA477" i="37"/>
  <c r="AA513" i="37"/>
  <c r="AA533" i="37"/>
  <c r="Y554" i="37"/>
  <c r="AA554" i="37" s="1"/>
  <c r="AA306" i="37"/>
  <c r="AA318" i="37"/>
  <c r="Y350" i="37"/>
  <c r="Y374" i="37"/>
  <c r="AA386" i="37"/>
  <c r="AA410" i="37"/>
  <c r="AA442" i="37"/>
  <c r="AA458" i="37"/>
  <c r="AA486" i="37"/>
  <c r="AA510" i="37"/>
  <c r="AA530" i="37"/>
  <c r="Y447" i="37"/>
  <c r="AA447" i="37" s="1"/>
  <c r="Z221" i="37"/>
  <c r="Z222" i="37" s="1"/>
  <c r="Z241" i="37"/>
  <c r="Z242" i="37" s="1"/>
  <c r="Z489" i="37"/>
  <c r="AA537" i="37"/>
  <c r="AA575" i="37"/>
  <c r="Z161" i="37"/>
  <c r="Y326" i="37"/>
  <c r="Y334" i="37"/>
  <c r="Y346" i="37"/>
  <c r="Z506" i="37"/>
  <c r="AA26" i="37"/>
  <c r="AA34" i="37"/>
  <c r="AA42" i="37"/>
  <c r="AA66" i="37"/>
  <c r="AA118" i="37"/>
  <c r="AA126" i="37"/>
  <c r="AA134" i="37"/>
  <c r="AA166" i="37"/>
  <c r="AA182" i="37"/>
  <c r="AA198" i="37"/>
  <c r="AA206" i="37"/>
  <c r="AA31" i="37"/>
  <c r="AA39" i="37"/>
  <c r="AA47" i="37"/>
  <c r="AA107" i="37"/>
  <c r="AA139" i="37"/>
  <c r="AA151" i="37"/>
  <c r="AA191" i="37"/>
  <c r="AA199" i="37"/>
  <c r="AA207" i="37"/>
  <c r="AA25" i="37"/>
  <c r="AA32" i="37"/>
  <c r="Y40" i="37"/>
  <c r="AA40" i="37" s="1"/>
  <c r="AA56" i="37"/>
  <c r="AA108" i="37"/>
  <c r="AA164" i="37"/>
  <c r="AA204" i="37"/>
  <c r="AA235" i="37"/>
  <c r="AA259" i="37"/>
  <c r="AA303" i="37"/>
  <c r="AA363" i="37"/>
  <c r="AA395" i="37"/>
  <c r="AA467" i="37"/>
  <c r="AA507" i="37"/>
  <c r="AA515" i="37"/>
  <c r="AA523" i="37"/>
  <c r="AA244" i="37"/>
  <c r="Y260" i="37"/>
  <c r="Y268" i="37"/>
  <c r="AA292" i="37"/>
  <c r="Y317" i="37"/>
  <c r="Y316" i="37"/>
  <c r="AA316" i="37" s="1"/>
  <c r="AA352" i="37"/>
  <c r="Y365" i="37"/>
  <c r="AA365" i="37" s="1"/>
  <c r="Y364" i="37"/>
  <c r="AA364" i="37" s="1"/>
  <c r="AA376" i="37"/>
  <c r="AA396" i="37"/>
  <c r="Y405" i="37"/>
  <c r="AA405" i="37" s="1"/>
  <c r="Y404" i="37"/>
  <c r="AA404" i="37" s="1"/>
  <c r="AA448" i="37"/>
  <c r="AA456" i="37"/>
  <c r="AA492" i="37"/>
  <c r="AA536" i="37"/>
  <c r="AA258" i="37"/>
  <c r="AA290" i="37"/>
  <c r="AA310" i="37"/>
  <c r="Y342" i="37"/>
  <c r="AA342" i="37" s="1"/>
  <c r="AA418" i="37"/>
  <c r="AA8" i="37"/>
  <c r="AA9" i="37"/>
  <c r="AA57" i="37"/>
  <c r="AA65" i="37"/>
  <c r="AA93" i="37"/>
  <c r="AA113" i="37"/>
  <c r="AA121" i="37"/>
  <c r="AA165" i="37"/>
  <c r="AA173" i="37"/>
  <c r="AA189" i="37"/>
  <c r="AA213" i="37"/>
  <c r="AA233" i="37"/>
  <c r="AA257" i="37"/>
  <c r="AA265" i="37"/>
  <c r="Y274" i="37"/>
  <c r="Y273" i="37"/>
  <c r="AA273" i="37" s="1"/>
  <c r="AA353" i="37"/>
  <c r="AA369" i="37"/>
  <c r="AA377" i="37"/>
  <c r="AA393" i="37"/>
  <c r="AA417" i="37"/>
  <c r="AA441" i="37"/>
  <c r="AA473" i="37"/>
  <c r="AA517" i="37"/>
  <c r="AA529" i="37"/>
  <c r="AA246" i="37"/>
  <c r="AA314" i="37"/>
  <c r="AA358" i="37"/>
  <c r="AA378" i="37"/>
  <c r="Y506" i="37"/>
  <c r="AA506" i="37" s="1"/>
  <c r="AA514" i="37"/>
  <c r="AA543" i="37"/>
  <c r="Y471" i="37"/>
  <c r="Y92" i="37"/>
  <c r="AA92" i="37" s="1"/>
  <c r="Y91" i="37"/>
  <c r="AA91" i="37" s="1"/>
  <c r="Y221" i="37"/>
  <c r="Z84" i="37"/>
  <c r="Z549" i="37"/>
  <c r="Y83" i="37"/>
  <c r="AA83" i="37" s="1"/>
  <c r="Z89" i="37"/>
  <c r="Y87" i="37"/>
  <c r="AA87" i="37" s="1"/>
  <c r="Y254" i="37"/>
  <c r="Y253" i="37"/>
  <c r="Y548" i="37"/>
  <c r="AA548" i="37" s="1"/>
  <c r="AA226" i="37" l="1"/>
  <c r="AA330" i="37"/>
  <c r="AA471" i="37"/>
  <c r="AA268" i="37"/>
  <c r="AA346" i="37"/>
  <c r="AA374" i="37"/>
  <c r="AA263" i="37"/>
  <c r="AA317" i="37"/>
  <c r="AA326" i="37"/>
  <c r="AA260" i="37"/>
  <c r="AA274" i="37"/>
  <c r="AD223" i="37"/>
  <c r="AA276" i="37"/>
  <c r="AA256" i="37"/>
  <c r="AA334" i="37"/>
  <c r="AA436" i="37"/>
  <c r="AA253" i="37"/>
  <c r="AE59" i="37"/>
  <c r="Y59" i="37" s="1"/>
  <c r="AA59" i="37" s="1"/>
  <c r="AD60" i="37"/>
  <c r="AE60" i="37" s="1"/>
  <c r="Y60" i="37" s="1"/>
  <c r="AA60" i="37" s="1"/>
  <c r="AA137" i="37"/>
  <c r="AA344" i="37"/>
  <c r="Z227" i="37"/>
  <c r="AE433" i="37"/>
  <c r="Y433" i="37" s="1"/>
  <c r="AD434" i="37"/>
  <c r="AE434" i="37" s="1"/>
  <c r="Y434" i="37" s="1"/>
  <c r="AE95" i="37"/>
  <c r="Y95" i="37" s="1"/>
  <c r="AA95" i="37" s="1"/>
  <c r="AD96" i="37"/>
  <c r="AE557" i="37"/>
  <c r="AD558" i="37"/>
  <c r="AE70" i="37"/>
  <c r="AD71" i="37"/>
  <c r="AA227" i="37"/>
  <c r="Z96" i="37"/>
  <c r="Z97" i="37" s="1"/>
  <c r="AA489" i="37"/>
  <c r="Z433" i="37"/>
  <c r="AE77" i="37"/>
  <c r="AD78" i="37"/>
  <c r="AE78" i="37" s="1"/>
  <c r="AE49" i="37"/>
  <c r="AD50" i="37"/>
  <c r="AE50" i="37" s="1"/>
  <c r="Z271" i="37"/>
  <c r="AA338" i="37"/>
  <c r="Z559" i="37"/>
  <c r="Z560" i="37" s="1"/>
  <c r="Z424" i="37"/>
  <c r="AA424" i="37" s="1"/>
  <c r="Z264" i="37"/>
  <c r="AE63" i="37"/>
  <c r="Y63" i="37" s="1"/>
  <c r="AA63" i="37" s="1"/>
  <c r="AD64" i="37"/>
  <c r="AE64" i="37" s="1"/>
  <c r="Y64" i="37" s="1"/>
  <c r="AA64" i="37" s="1"/>
  <c r="AA423" i="37"/>
  <c r="AA157" i="37"/>
  <c r="AA500" i="37"/>
  <c r="AA450" i="37"/>
  <c r="AA340" i="37"/>
  <c r="AA428" i="37"/>
  <c r="AA368" i="37"/>
  <c r="AA432" i="37"/>
  <c r="AA387" i="37"/>
  <c r="AA161" i="37"/>
  <c r="Z223" i="37"/>
  <c r="Z254" i="37"/>
  <c r="AA360" i="37"/>
  <c r="Y556" i="37"/>
  <c r="AA556" i="37" s="1"/>
  <c r="AA332" i="37"/>
  <c r="Z437" i="37"/>
  <c r="AA221" i="37"/>
  <c r="AA350" i="37"/>
  <c r="Y48" i="37"/>
  <c r="AA48" i="37" s="1"/>
  <c r="Y250" i="37"/>
  <c r="AA250" i="37" s="1"/>
  <c r="Y251" i="37"/>
  <c r="AA251" i="37" s="1"/>
  <c r="Y69" i="37"/>
  <c r="AA69" i="37" s="1"/>
  <c r="Y17" i="37"/>
  <c r="AA17" i="37" s="1"/>
  <c r="Y16" i="37"/>
  <c r="AA16" i="37" s="1"/>
  <c r="Y270" i="37"/>
  <c r="AA270" i="37" s="1"/>
  <c r="Y271" i="37"/>
  <c r="Y80" i="37"/>
  <c r="AA80" i="37" s="1"/>
  <c r="Y81" i="37"/>
  <c r="AA81" i="37" s="1"/>
  <c r="Y402" i="37"/>
  <c r="AA402" i="37" s="1"/>
  <c r="Y403" i="37"/>
  <c r="AA403" i="37" s="1"/>
  <c r="Y563" i="37"/>
  <c r="AA563" i="37" s="1"/>
  <c r="Y564" i="37"/>
  <c r="AA564" i="37" s="1"/>
  <c r="Y76" i="37"/>
  <c r="AA76" i="37" s="1"/>
  <c r="Y242" i="37"/>
  <c r="AA242" i="37" s="1"/>
  <c r="Y241" i="37"/>
  <c r="AA241" i="37" s="1"/>
  <c r="Y551" i="37"/>
  <c r="AA551" i="37" s="1"/>
  <c r="Y552" i="37"/>
  <c r="AA552" i="37" s="1"/>
  <c r="AA549" i="37"/>
  <c r="Y85" i="37"/>
  <c r="Y84" i="37"/>
  <c r="AA84" i="37" s="1"/>
  <c r="Z85" i="37"/>
  <c r="Y222" i="37"/>
  <c r="AA222" i="37" s="1"/>
  <c r="Y89" i="37"/>
  <c r="AA89" i="37" s="1"/>
  <c r="Y88" i="37"/>
  <c r="AA88" i="37" s="1"/>
  <c r="AA433" i="37" l="1"/>
  <c r="AE223" i="37"/>
  <c r="Y223" i="37" s="1"/>
  <c r="AA223" i="37" s="1"/>
  <c r="AD224" i="37"/>
  <c r="AE224" i="37" s="1"/>
  <c r="Y224" i="37" s="1"/>
  <c r="AA271" i="37"/>
  <c r="Z224" i="37"/>
  <c r="AA264" i="37"/>
  <c r="AE558" i="37"/>
  <c r="AD559" i="37"/>
  <c r="Z434" i="37"/>
  <c r="AA434" i="37" s="1"/>
  <c r="AE71" i="37"/>
  <c r="AD72" i="37"/>
  <c r="AE72" i="37" s="1"/>
  <c r="AE96" i="37"/>
  <c r="Y96" i="37" s="1"/>
  <c r="AA96" i="37" s="1"/>
  <c r="AD97" i="37"/>
  <c r="AE97" i="37" s="1"/>
  <c r="Y97" i="37" s="1"/>
  <c r="AA97" i="37" s="1"/>
  <c r="AA254" i="37"/>
  <c r="AA437" i="37"/>
  <c r="Y557" i="37"/>
  <c r="AA557" i="37" s="1"/>
  <c r="Z561" i="37"/>
  <c r="Y70" i="37"/>
  <c r="AA70" i="37" s="1"/>
  <c r="Y49" i="37"/>
  <c r="AA49" i="37" s="1"/>
  <c r="Y50" i="37"/>
  <c r="AA50" i="37" s="1"/>
  <c r="Y78" i="37"/>
  <c r="AA78" i="37" s="1"/>
  <c r="Y77" i="37"/>
  <c r="AA77" i="37" s="1"/>
  <c r="AA85" i="37"/>
  <c r="AA224" i="37" l="1"/>
  <c r="AE559" i="37"/>
  <c r="AD560" i="37"/>
  <c r="Y558" i="37"/>
  <c r="AA558" i="37" s="1"/>
  <c r="Y72" i="37"/>
  <c r="AA72" i="37" s="1"/>
  <c r="Y71" i="37"/>
  <c r="AA71" i="37" s="1"/>
  <c r="AE560" i="37" l="1"/>
  <c r="AD561" i="37"/>
  <c r="AE561" i="37" s="1"/>
  <c r="Y559" i="37"/>
  <c r="AA559" i="37" s="1"/>
  <c r="Y560" i="37" l="1"/>
  <c r="AA560" i="37" s="1"/>
  <c r="Y561" i="37"/>
  <c r="AA561" i="37" s="1"/>
  <c r="W7" i="37"/>
  <c r="Q7" i="37"/>
  <c r="N7" i="37"/>
  <c r="AA604" i="37" s="1"/>
  <c r="Q8" i="37"/>
  <c r="N8" i="37"/>
  <c r="R8" i="37" l="1"/>
  <c r="R7" i="37"/>
  <c r="AA606" i="37" s="1"/>
  <c r="Q9" i="37"/>
  <c r="N9" i="37"/>
  <c r="AA611" i="37" s="1"/>
  <c r="Q10" i="37"/>
  <c r="N10" i="37"/>
  <c r="R9" i="37" l="1"/>
  <c r="AA613" i="37" s="1"/>
  <c r="R10" i="37"/>
  <c r="Q11" i="37" l="1"/>
  <c r="Q12" i="37"/>
  <c r="Q13" i="37"/>
  <c r="Q14" i="37"/>
  <c r="Q15" i="37"/>
  <c r="N11" i="37"/>
  <c r="N12" i="37"/>
  <c r="N13" i="37"/>
  <c r="N14" i="37"/>
  <c r="N15" i="37"/>
  <c r="AA618" i="37" l="1"/>
  <c r="R12" i="37"/>
  <c r="R13" i="37"/>
  <c r="R14" i="37"/>
  <c r="R11" i="37"/>
  <c r="W14" i="37"/>
  <c r="R15" i="37"/>
  <c r="Q16" i="37"/>
  <c r="Q17" i="37"/>
  <c r="Q18" i="37"/>
  <c r="Q19" i="37"/>
  <c r="Q20" i="37"/>
  <c r="Q21" i="37"/>
  <c r="Q22" i="37"/>
  <c r="Q23" i="37"/>
  <c r="Q24" i="37"/>
  <c r="Q25" i="37"/>
  <c r="Q26" i="37"/>
  <c r="Q27" i="37"/>
  <c r="Q28" i="37"/>
  <c r="Q29" i="37"/>
  <c r="Q30" i="37"/>
  <c r="Q31" i="37"/>
  <c r="Q32" i="37"/>
  <c r="Q33" i="37"/>
  <c r="Q34" i="37"/>
  <c r="Q35" i="37"/>
  <c r="Q36" i="37"/>
  <c r="Q37" i="37"/>
  <c r="Q38" i="37"/>
  <c r="Q39" i="37"/>
  <c r="Q40" i="37"/>
  <c r="Q41" i="37"/>
  <c r="Q42" i="37"/>
  <c r="Q43" i="37"/>
  <c r="Q44" i="37"/>
  <c r="W19" i="37"/>
  <c r="W25" i="37"/>
  <c r="W34" i="37"/>
  <c r="W40" i="37"/>
  <c r="W16" i="37"/>
  <c r="N45" i="37"/>
  <c r="N16" i="37"/>
  <c r="N17" i="37"/>
  <c r="N18" i="37"/>
  <c r="N19" i="37"/>
  <c r="N20" i="37"/>
  <c r="N21" i="37"/>
  <c r="N22" i="37"/>
  <c r="N23" i="37"/>
  <c r="N24" i="37"/>
  <c r="N25" i="37"/>
  <c r="N26" i="37"/>
  <c r="N27" i="37"/>
  <c r="N28" i="37"/>
  <c r="N29" i="37"/>
  <c r="N30" i="37"/>
  <c r="N31" i="37"/>
  <c r="N32" i="37"/>
  <c r="N33" i="37"/>
  <c r="N34" i="37"/>
  <c r="N35" i="37"/>
  <c r="N36" i="37"/>
  <c r="N37" i="37"/>
  <c r="N38" i="37"/>
  <c r="N39" i="37"/>
  <c r="N40" i="37"/>
  <c r="N41" i="37"/>
  <c r="N42" i="37"/>
  <c r="N43" i="37"/>
  <c r="N44" i="37"/>
  <c r="AA620" i="37" l="1"/>
  <c r="AA625" i="37"/>
  <c r="R42" i="37"/>
  <c r="R38" i="37"/>
  <c r="R34" i="37"/>
  <c r="R30" i="37"/>
  <c r="R26" i="37"/>
  <c r="R22" i="37"/>
  <c r="R18" i="37"/>
  <c r="R43" i="37"/>
  <c r="R39" i="37"/>
  <c r="R35" i="37"/>
  <c r="R31" i="37"/>
  <c r="R27" i="37"/>
  <c r="R23" i="37"/>
  <c r="R19" i="37"/>
  <c r="W28" i="37"/>
  <c r="W17" i="37"/>
  <c r="W21" i="37"/>
  <c r="R41" i="37"/>
  <c r="R37" i="37"/>
  <c r="R33" i="37"/>
  <c r="R29" i="37"/>
  <c r="R25" i="37"/>
  <c r="R21" i="37"/>
  <c r="R17" i="37"/>
  <c r="R44" i="37"/>
  <c r="R40" i="37"/>
  <c r="R36" i="37"/>
  <c r="R32" i="37"/>
  <c r="R28" i="37"/>
  <c r="R24" i="37"/>
  <c r="R20" i="37"/>
  <c r="R16" i="37"/>
  <c r="AA627" i="37" l="1"/>
  <c r="Q45" i="37" l="1"/>
  <c r="Q46" i="37"/>
  <c r="N46" i="37"/>
  <c r="AA632" i="37" s="1"/>
  <c r="Q2" i="37"/>
  <c r="N2" i="37"/>
  <c r="AA597" i="37" s="1"/>
  <c r="B2" i="37"/>
  <c r="A2" i="37"/>
  <c r="AD2" i="37" s="1"/>
  <c r="AE2" i="37" s="1"/>
  <c r="Q47" i="37"/>
  <c r="N47" i="37"/>
  <c r="T5" i="37" l="1"/>
  <c r="S5" i="37"/>
  <c r="V5" i="37"/>
  <c r="AB5" i="37" s="1"/>
  <c r="AC5" i="37" s="1"/>
  <c r="T4" i="37"/>
  <c r="S4" i="37"/>
  <c r="V4" i="37"/>
  <c r="AB4" i="37" s="1"/>
  <c r="AC4" i="37" s="1"/>
  <c r="T3" i="37"/>
  <c r="S3" i="37"/>
  <c r="V3" i="37"/>
  <c r="AB3" i="37" s="1"/>
  <c r="AC3" i="37" s="1"/>
  <c r="T6" i="37"/>
  <c r="S6" i="37"/>
  <c r="V6" i="37"/>
  <c r="AB6" i="37" s="1"/>
  <c r="Y7" i="37"/>
  <c r="V555" i="37"/>
  <c r="AB555" i="37" s="1"/>
  <c r="T556" i="37"/>
  <c r="S557" i="37"/>
  <c r="V559" i="37"/>
  <c r="AB559" i="37" s="1"/>
  <c r="T560" i="37"/>
  <c r="S561" i="37"/>
  <c r="T555" i="37"/>
  <c r="V556" i="37"/>
  <c r="AB556" i="37" s="1"/>
  <c r="T557" i="37"/>
  <c r="S558" i="37"/>
  <c r="V560" i="37"/>
  <c r="AB560" i="37" s="1"/>
  <c r="T561" i="37"/>
  <c r="S555" i="37"/>
  <c r="V557" i="37"/>
  <c r="AB557" i="37" s="1"/>
  <c r="T558" i="37"/>
  <c r="S559" i="37"/>
  <c r="V561" i="37"/>
  <c r="AB561" i="37" s="1"/>
  <c r="AC561" i="37" s="1"/>
  <c r="S556" i="37"/>
  <c r="T559" i="37"/>
  <c r="S560" i="37"/>
  <c r="V558" i="37"/>
  <c r="AB558" i="37" s="1"/>
  <c r="V7" i="37"/>
  <c r="AB7" i="37" s="1"/>
  <c r="S7" i="37"/>
  <c r="T7" i="37"/>
  <c r="T8" i="37"/>
  <c r="S8" i="37"/>
  <c r="V8" i="37"/>
  <c r="AB8" i="37" s="1"/>
  <c r="AC8" i="37" s="1"/>
  <c r="V9" i="37"/>
  <c r="AB9" i="37" s="1"/>
  <c r="AC9" i="37" s="1"/>
  <c r="T9" i="37"/>
  <c r="S9" i="37"/>
  <c r="T10" i="37"/>
  <c r="S10" i="37"/>
  <c r="V10" i="37"/>
  <c r="AB10" i="37" s="1"/>
  <c r="AC10" i="37" s="1"/>
  <c r="V12" i="37"/>
  <c r="AB12" i="37" s="1"/>
  <c r="AC12" i="37" s="1"/>
  <c r="V11" i="37"/>
  <c r="AB11" i="37" s="1"/>
  <c r="AC11" i="37" s="1"/>
  <c r="T11" i="37"/>
  <c r="S14" i="37"/>
  <c r="T14" i="37"/>
  <c r="S12" i="37"/>
  <c r="T13" i="37"/>
  <c r="V14" i="37"/>
  <c r="AB14" i="37" s="1"/>
  <c r="AC14" i="37" s="1"/>
  <c r="S11" i="37"/>
  <c r="T12" i="37"/>
  <c r="V13" i="37"/>
  <c r="AB13" i="37" s="1"/>
  <c r="S15" i="37"/>
  <c r="T15" i="37"/>
  <c r="S13" i="37"/>
  <c r="V15" i="37"/>
  <c r="AB15" i="37" s="1"/>
  <c r="Y2" i="37"/>
  <c r="V16" i="37"/>
  <c r="AB16" i="37" s="1"/>
  <c r="V18" i="37"/>
  <c r="AB18" i="37" s="1"/>
  <c r="V20" i="37"/>
  <c r="AB20" i="37" s="1"/>
  <c r="V22" i="37"/>
  <c r="AB22" i="37" s="1"/>
  <c r="AC22" i="37" s="1"/>
  <c r="V24" i="37"/>
  <c r="AB24" i="37" s="1"/>
  <c r="V26" i="37"/>
  <c r="AB26" i="37" s="1"/>
  <c r="AC26" i="37" s="1"/>
  <c r="V28" i="37"/>
  <c r="AB28" i="37" s="1"/>
  <c r="AC28" i="37" s="1"/>
  <c r="V30" i="37"/>
  <c r="AB30" i="37" s="1"/>
  <c r="AC30" i="37" s="1"/>
  <c r="V32" i="37"/>
  <c r="AB32" i="37" s="1"/>
  <c r="AC32" i="37" s="1"/>
  <c r="V34" i="37"/>
  <c r="AB34" i="37" s="1"/>
  <c r="AC34" i="37" s="1"/>
  <c r="V36" i="37"/>
  <c r="AB36" i="37" s="1"/>
  <c r="AC36" i="37" s="1"/>
  <c r="V38" i="37"/>
  <c r="AB38" i="37" s="1"/>
  <c r="AC38" i="37" s="1"/>
  <c r="V40" i="37"/>
  <c r="AB40" i="37" s="1"/>
  <c r="AC40" i="37" s="1"/>
  <c r="V42" i="37"/>
  <c r="AB42" i="37" s="1"/>
  <c r="AC42" i="37" s="1"/>
  <c r="V44" i="37"/>
  <c r="AB44" i="37" s="1"/>
  <c r="AC44" i="37" s="1"/>
  <c r="V17" i="37"/>
  <c r="AB17" i="37" s="1"/>
  <c r="AC17" i="37" s="1"/>
  <c r="V19" i="37"/>
  <c r="AB19" i="37" s="1"/>
  <c r="AC19" i="37" s="1"/>
  <c r="V21" i="37"/>
  <c r="AB21" i="37" s="1"/>
  <c r="AC21" i="37" s="1"/>
  <c r="V23" i="37"/>
  <c r="AB23" i="37" s="1"/>
  <c r="AC23" i="37" s="1"/>
  <c r="V25" i="37"/>
  <c r="AB25" i="37" s="1"/>
  <c r="AC25" i="37" s="1"/>
  <c r="V27" i="37"/>
  <c r="AB27" i="37" s="1"/>
  <c r="AC27" i="37" s="1"/>
  <c r="V29" i="37"/>
  <c r="AB29" i="37" s="1"/>
  <c r="AC29" i="37" s="1"/>
  <c r="V31" i="37"/>
  <c r="AB31" i="37" s="1"/>
  <c r="AC31" i="37" s="1"/>
  <c r="V33" i="37"/>
  <c r="AB33" i="37" s="1"/>
  <c r="V35" i="37"/>
  <c r="AB35" i="37" s="1"/>
  <c r="AC35" i="37" s="1"/>
  <c r="V37" i="37"/>
  <c r="AB37" i="37" s="1"/>
  <c r="AC37" i="37" s="1"/>
  <c r="V39" i="37"/>
  <c r="AB39" i="37" s="1"/>
  <c r="V41" i="37"/>
  <c r="AB41" i="37" s="1"/>
  <c r="AC41" i="37" s="1"/>
  <c r="V43" i="37"/>
  <c r="AB43" i="37" s="1"/>
  <c r="AC43" i="37" s="1"/>
  <c r="T46" i="37"/>
  <c r="T27" i="37"/>
  <c r="S16" i="37"/>
  <c r="S17" i="37"/>
  <c r="S18" i="37"/>
  <c r="S19" i="37"/>
  <c r="S20" i="37"/>
  <c r="S21" i="37"/>
  <c r="S22" i="37"/>
  <c r="S23" i="37"/>
  <c r="S24" i="37"/>
  <c r="S25" i="37"/>
  <c r="S26" i="37"/>
  <c r="S27" i="37"/>
  <c r="S28" i="37"/>
  <c r="S29" i="37"/>
  <c r="S30" i="37"/>
  <c r="S31" i="37"/>
  <c r="S32" i="37"/>
  <c r="S33" i="37"/>
  <c r="S34" i="37"/>
  <c r="S35" i="37"/>
  <c r="S36" i="37"/>
  <c r="S37" i="37"/>
  <c r="S38" i="37"/>
  <c r="S39" i="37"/>
  <c r="S40" i="37"/>
  <c r="S41" i="37"/>
  <c r="S42" i="37"/>
  <c r="S43" i="37"/>
  <c r="S44" i="37"/>
  <c r="T16" i="37"/>
  <c r="T17" i="37"/>
  <c r="T18" i="37"/>
  <c r="T19" i="37"/>
  <c r="T20" i="37"/>
  <c r="T21" i="37"/>
  <c r="T22" i="37"/>
  <c r="T23" i="37"/>
  <c r="T24" i="37"/>
  <c r="T25" i="37"/>
  <c r="T26" i="37"/>
  <c r="T28" i="37"/>
  <c r="T29" i="37"/>
  <c r="T30" i="37"/>
  <c r="T31" i="37"/>
  <c r="T32" i="37"/>
  <c r="T33" i="37"/>
  <c r="T34" i="37"/>
  <c r="T35" i="37"/>
  <c r="T36" i="37"/>
  <c r="T37" i="37"/>
  <c r="T38" i="37"/>
  <c r="T39" i="37"/>
  <c r="T40" i="37"/>
  <c r="T41" i="37"/>
  <c r="T42" i="37"/>
  <c r="T43" i="37"/>
  <c r="T44" i="37"/>
  <c r="V45" i="37"/>
  <c r="AB45" i="37" s="1"/>
  <c r="T45" i="37"/>
  <c r="R45" i="37"/>
  <c r="S45" i="37" s="1"/>
  <c r="R2" i="37"/>
  <c r="R47" i="37"/>
  <c r="S47" i="37" s="1"/>
  <c r="V46" i="37"/>
  <c r="AB46" i="37" s="1"/>
  <c r="AC46" i="37" s="1"/>
  <c r="T2" i="37"/>
  <c r="V2" i="37"/>
  <c r="AB2" i="37" s="1"/>
  <c r="T47" i="37"/>
  <c r="R46" i="37"/>
  <c r="S46" i="37" s="1"/>
  <c r="W46" i="37"/>
  <c r="Z2" i="37"/>
  <c r="Z7" i="37" s="1"/>
  <c r="V47" i="37"/>
  <c r="AB47" i="37" s="1"/>
  <c r="Q68" i="37"/>
  <c r="Q67" i="37"/>
  <c r="Q48" i="37"/>
  <c r="Q49" i="37"/>
  <c r="Q50" i="37"/>
  <c r="Q51" i="37"/>
  <c r="Q52" i="37"/>
  <c r="Q53" i="37"/>
  <c r="Q54" i="37"/>
  <c r="Q55" i="37"/>
  <c r="Q56" i="37"/>
  <c r="Q57" i="37"/>
  <c r="Q58" i="37"/>
  <c r="Q59" i="37"/>
  <c r="Q60" i="37"/>
  <c r="Q61" i="37"/>
  <c r="Q62" i="37"/>
  <c r="Q63" i="37"/>
  <c r="Q64" i="37"/>
  <c r="Q65" i="37"/>
  <c r="Q66" i="37"/>
  <c r="N67" i="37"/>
  <c r="N66" i="37"/>
  <c r="N65" i="37"/>
  <c r="N64" i="37"/>
  <c r="N63" i="37"/>
  <c r="N62" i="37"/>
  <c r="N61" i="37"/>
  <c r="N60" i="37"/>
  <c r="N59" i="37"/>
  <c r="N58" i="37"/>
  <c r="N57" i="37"/>
  <c r="N56" i="37"/>
  <c r="N55" i="37"/>
  <c r="N54" i="37"/>
  <c r="N53" i="37"/>
  <c r="N52" i="37"/>
  <c r="N51" i="37"/>
  <c r="N50" i="37"/>
  <c r="N49" i="37"/>
  <c r="N48" i="37"/>
  <c r="N68" i="37"/>
  <c r="AC39" i="37" l="1"/>
  <c r="AC33" i="37"/>
  <c r="AC13" i="37"/>
  <c r="AC560" i="37"/>
  <c r="AC559" i="37" s="1"/>
  <c r="AC558" i="37" s="1"/>
  <c r="AC557" i="37" s="1"/>
  <c r="AC556" i="37" s="1"/>
  <c r="AC555" i="37" s="1"/>
  <c r="W555" i="37" s="1"/>
  <c r="AC18" i="37"/>
  <c r="AC2" i="37"/>
  <c r="AC45" i="37"/>
  <c r="AC24" i="37"/>
  <c r="AC16" i="37"/>
  <c r="AC15" i="37" s="1"/>
  <c r="AC7" i="37"/>
  <c r="AC6" i="37" s="1"/>
  <c r="W6" i="37" s="1"/>
  <c r="AC20" i="37"/>
  <c r="AA7" i="37"/>
  <c r="AA596" i="37"/>
  <c r="W29" i="37"/>
  <c r="W9" i="37"/>
  <c r="AA599" i="37"/>
  <c r="AA605" i="37"/>
  <c r="AA603" i="37"/>
  <c r="W11" i="37"/>
  <c r="W3" i="37"/>
  <c r="W4" i="37"/>
  <c r="W5" i="37"/>
  <c r="AA612" i="37"/>
  <c r="AA610" i="37"/>
  <c r="W8" i="37"/>
  <c r="AA619" i="37"/>
  <c r="AA617" i="37"/>
  <c r="AA624" i="37"/>
  <c r="AA626" i="37" s="1"/>
  <c r="S2" i="37"/>
  <c r="AA631" i="37"/>
  <c r="AA634" i="37"/>
  <c r="AA633" i="37"/>
  <c r="AA2" i="37"/>
  <c r="AA639" i="37"/>
  <c r="W60" i="37"/>
  <c r="W63" i="37"/>
  <c r="W59" i="37"/>
  <c r="W50" i="37"/>
  <c r="W49" i="37"/>
  <c r="W62" i="37"/>
  <c r="W54" i="37"/>
  <c r="W48" i="37"/>
  <c r="W58" i="37"/>
  <c r="W64" i="37"/>
  <c r="R51" i="37"/>
  <c r="R67" i="37"/>
  <c r="R65" i="37"/>
  <c r="R54" i="37"/>
  <c r="R49" i="37"/>
  <c r="R59" i="37"/>
  <c r="R62" i="37"/>
  <c r="R57" i="37"/>
  <c r="R66" i="37"/>
  <c r="R61" i="37"/>
  <c r="R53" i="37"/>
  <c r="R50" i="37"/>
  <c r="R55" i="37"/>
  <c r="R63" i="37"/>
  <c r="R68" i="37"/>
  <c r="R58" i="37"/>
  <c r="R52" i="37"/>
  <c r="R60" i="37"/>
  <c r="R56" i="37"/>
  <c r="R48" i="37"/>
  <c r="R64" i="37"/>
  <c r="W70" i="37"/>
  <c r="W71" i="37"/>
  <c r="W74" i="37"/>
  <c r="W76" i="37"/>
  <c r="W77" i="37"/>
  <c r="W78" i="37"/>
  <c r="W80" i="37"/>
  <c r="W81" i="37"/>
  <c r="W83" i="37"/>
  <c r="W84" i="37"/>
  <c r="W85" i="37"/>
  <c r="W87" i="37"/>
  <c r="W88" i="37"/>
  <c r="W89" i="37"/>
  <c r="W91" i="37"/>
  <c r="W92" i="37"/>
  <c r="W94" i="37"/>
  <c r="W95" i="37"/>
  <c r="W96" i="37"/>
  <c r="W97" i="37"/>
  <c r="Q69" i="37"/>
  <c r="Q70" i="37"/>
  <c r="Q71" i="37"/>
  <c r="Q72" i="37"/>
  <c r="W72" i="37"/>
  <c r="Q73" i="37"/>
  <c r="Q74" i="37"/>
  <c r="Q75" i="37"/>
  <c r="Q76" i="37"/>
  <c r="Q77" i="37"/>
  <c r="Q78" i="37"/>
  <c r="Q79" i="37"/>
  <c r="Q80" i="37"/>
  <c r="Q81" i="37"/>
  <c r="Q82" i="37"/>
  <c r="Q83" i="37"/>
  <c r="Q84" i="37"/>
  <c r="Q85" i="37"/>
  <c r="Q86" i="37"/>
  <c r="Q87" i="37"/>
  <c r="Q88" i="37"/>
  <c r="Q89" i="37"/>
  <c r="Q90" i="37"/>
  <c r="Q91" i="37"/>
  <c r="Q92" i="37"/>
  <c r="Q93" i="37"/>
  <c r="Q94" i="37"/>
  <c r="Q95" i="37"/>
  <c r="Q96" i="37"/>
  <c r="Q97" i="37"/>
  <c r="N97" i="37"/>
  <c r="N96" i="37"/>
  <c r="N95" i="37"/>
  <c r="N94" i="37"/>
  <c r="N93" i="37"/>
  <c r="N92" i="37"/>
  <c r="N91" i="37"/>
  <c r="N90" i="37"/>
  <c r="N89" i="37"/>
  <c r="N88" i="37"/>
  <c r="N87" i="37"/>
  <c r="N86" i="37"/>
  <c r="N85" i="37"/>
  <c r="N84" i="37"/>
  <c r="N83" i="37"/>
  <c r="N82" i="37"/>
  <c r="N81" i="37"/>
  <c r="N80" i="37"/>
  <c r="N79" i="37"/>
  <c r="N78" i="37"/>
  <c r="N77" i="37"/>
  <c r="N76" i="37"/>
  <c r="N75" i="37"/>
  <c r="N74" i="37"/>
  <c r="N73" i="37"/>
  <c r="N72" i="37"/>
  <c r="N71" i="37"/>
  <c r="N70" i="37"/>
  <c r="N69" i="37"/>
  <c r="Q98" i="37"/>
  <c r="N98" i="37"/>
  <c r="AA653" i="37" s="1"/>
  <c r="AA598" i="37" l="1"/>
  <c r="W15" i="37"/>
  <c r="AA641" i="37"/>
  <c r="AA646" i="37"/>
  <c r="R69" i="37"/>
  <c r="R89" i="37"/>
  <c r="R76" i="37"/>
  <c r="R84" i="37"/>
  <c r="R88" i="37"/>
  <c r="R96" i="37"/>
  <c r="R72" i="37"/>
  <c r="R92" i="37"/>
  <c r="R75" i="37"/>
  <c r="R80" i="37"/>
  <c r="R73" i="37"/>
  <c r="R81" i="37"/>
  <c r="R85" i="37"/>
  <c r="R93" i="37"/>
  <c r="R77" i="37"/>
  <c r="R90" i="37"/>
  <c r="R94" i="37"/>
  <c r="R70" i="37"/>
  <c r="R86" i="37"/>
  <c r="R74" i="37"/>
  <c r="R71" i="37"/>
  <c r="R97" i="37"/>
  <c r="R83" i="37"/>
  <c r="R95" i="37"/>
  <c r="R82" i="37"/>
  <c r="R78" i="37"/>
  <c r="W69" i="37"/>
  <c r="R91" i="37"/>
  <c r="R87" i="37"/>
  <c r="R79" i="37"/>
  <c r="R98" i="37"/>
  <c r="AA655" i="37" s="1"/>
  <c r="W13" i="37" l="1"/>
  <c r="W32" i="37"/>
  <c r="AA648" i="37"/>
  <c r="W39" i="37" l="1"/>
  <c r="Q99" i="37"/>
  <c r="N99" i="37"/>
  <c r="Q564" i="37"/>
  <c r="N564" i="37"/>
  <c r="Q554" i="37"/>
  <c r="N554" i="37"/>
  <c r="W554" i="37"/>
  <c r="Q549" i="37"/>
  <c r="Q548" i="37"/>
  <c r="N549" i="37"/>
  <c r="N548" i="37"/>
  <c r="Q546" i="37"/>
  <c r="N546" i="37"/>
  <c r="W546" i="37"/>
  <c r="W41" i="37" l="1"/>
  <c r="R564" i="37"/>
  <c r="R554" i="37"/>
  <c r="R99" i="37"/>
  <c r="W564" i="37"/>
  <c r="W548" i="37"/>
  <c r="R549" i="37"/>
  <c r="R548" i="37"/>
  <c r="W549" i="37"/>
  <c r="R546" i="37"/>
  <c r="Q101" i="37" l="1"/>
  <c r="Q100" i="37"/>
  <c r="N101" i="37"/>
  <c r="N100" i="37"/>
  <c r="AA660" i="37" l="1"/>
  <c r="R101" i="37"/>
  <c r="R100" i="37"/>
  <c r="Q102" i="37"/>
  <c r="V102" i="37" s="1"/>
  <c r="AB102" i="37" s="1"/>
  <c r="AC102" i="37" s="1"/>
  <c r="N102" i="37"/>
  <c r="AA662" i="37" l="1"/>
  <c r="R102" i="37"/>
  <c r="Q103" i="37" l="1"/>
  <c r="Q104" i="37"/>
  <c r="Q105" i="37"/>
  <c r="Q106" i="37"/>
  <c r="Q107" i="37"/>
  <c r="Q108" i="37"/>
  <c r="Q109" i="37"/>
  <c r="Q110" i="37"/>
  <c r="Q111" i="37"/>
  <c r="Q112" i="37"/>
  <c r="Q113" i="37"/>
  <c r="Q114" i="37"/>
  <c r="Q115" i="37"/>
  <c r="N114" i="37"/>
  <c r="N113" i="37"/>
  <c r="N112" i="37"/>
  <c r="N111" i="37"/>
  <c r="N110" i="37"/>
  <c r="N109" i="37"/>
  <c r="N108" i="37"/>
  <c r="N107" i="37"/>
  <c r="N106" i="37"/>
  <c r="N105" i="37"/>
  <c r="N104" i="37"/>
  <c r="N103" i="37"/>
  <c r="AA667" i="37" l="1"/>
  <c r="R106" i="37"/>
  <c r="R114" i="37"/>
  <c r="R110" i="37"/>
  <c r="R104" i="37"/>
  <c r="R108" i="37"/>
  <c r="R112" i="37"/>
  <c r="R109" i="37"/>
  <c r="R111" i="37"/>
  <c r="R103" i="37"/>
  <c r="R113" i="37"/>
  <c r="R105" i="37"/>
  <c r="R107" i="37"/>
  <c r="N115" i="37"/>
  <c r="AA669" i="37" l="1"/>
  <c r="R115" i="37"/>
  <c r="AA676" i="37" s="1"/>
  <c r="AA674" i="37"/>
  <c r="Q135" i="37" l="1"/>
  <c r="Q134" i="37"/>
  <c r="Q133" i="37"/>
  <c r="Q132" i="37"/>
  <c r="Q131" i="37"/>
  <c r="Q130" i="37"/>
  <c r="Q129" i="37"/>
  <c r="Q128" i="37"/>
  <c r="Q127" i="37"/>
  <c r="Q126" i="37"/>
  <c r="Q125" i="37"/>
  <c r="Q124" i="37"/>
  <c r="Q123" i="37"/>
  <c r="Q122" i="37"/>
  <c r="Q121" i="37"/>
  <c r="Q120" i="37"/>
  <c r="Q119" i="37"/>
  <c r="Q118" i="37"/>
  <c r="Q117" i="37"/>
  <c r="Q116" i="37"/>
  <c r="N116" i="37"/>
  <c r="N135" i="37"/>
  <c r="N134" i="37"/>
  <c r="N133" i="37"/>
  <c r="N132" i="37"/>
  <c r="N131" i="37"/>
  <c r="N130" i="37"/>
  <c r="N129" i="37"/>
  <c r="N128" i="37"/>
  <c r="N127" i="37"/>
  <c r="N126" i="37"/>
  <c r="N125" i="37"/>
  <c r="N124" i="37"/>
  <c r="N123" i="37"/>
  <c r="N122" i="37"/>
  <c r="N121" i="37"/>
  <c r="N120" i="37"/>
  <c r="N119" i="37"/>
  <c r="N118" i="37"/>
  <c r="N117" i="37"/>
  <c r="Q136" i="37"/>
  <c r="N136" i="37"/>
  <c r="R119" i="37" l="1"/>
  <c r="R131" i="37"/>
  <c r="R135" i="37"/>
  <c r="AA681" i="37"/>
  <c r="R130" i="37"/>
  <c r="R127" i="37"/>
  <c r="R123" i="37"/>
  <c r="R118" i="37"/>
  <c r="R124" i="37"/>
  <c r="R134" i="37"/>
  <c r="R125" i="37"/>
  <c r="R117" i="37"/>
  <c r="R122" i="37"/>
  <c r="R128" i="37"/>
  <c r="R121" i="37"/>
  <c r="R126" i="37"/>
  <c r="R132" i="37"/>
  <c r="R116" i="37"/>
  <c r="R120" i="37"/>
  <c r="R129" i="37"/>
  <c r="R133" i="37"/>
  <c r="R136" i="37"/>
  <c r="W102" i="37" l="1"/>
  <c r="AA683" i="37"/>
  <c r="W137" i="37"/>
  <c r="Q137" i="37"/>
  <c r="N137" i="37"/>
  <c r="AA688" i="37" s="1"/>
  <c r="R137" i="37" l="1"/>
  <c r="AA690" i="37" s="1"/>
  <c r="Q155" i="37" l="1"/>
  <c r="Q154" i="37"/>
  <c r="Q153" i="37"/>
  <c r="Q152" i="37"/>
  <c r="Q151" i="37"/>
  <c r="Q150" i="37"/>
  <c r="Q149" i="37"/>
  <c r="Q148" i="37"/>
  <c r="Q147" i="37"/>
  <c r="Q146" i="37"/>
  <c r="Q145" i="37"/>
  <c r="Q144" i="37"/>
  <c r="Q143" i="37"/>
  <c r="Q142" i="37"/>
  <c r="Q141" i="37"/>
  <c r="Q140" i="37"/>
  <c r="Q139" i="37"/>
  <c r="Q138" i="37"/>
  <c r="N155" i="37"/>
  <c r="N154" i="37"/>
  <c r="R154" i="37" s="1"/>
  <c r="N153" i="37"/>
  <c r="N152" i="37"/>
  <c r="N151" i="37"/>
  <c r="N150" i="37"/>
  <c r="R150" i="37" s="1"/>
  <c r="N149" i="37"/>
  <c r="N148" i="37"/>
  <c r="N147" i="37"/>
  <c r="N146" i="37"/>
  <c r="N145" i="37"/>
  <c r="N144" i="37"/>
  <c r="N143" i="37"/>
  <c r="N142" i="37"/>
  <c r="R142" i="37" s="1"/>
  <c r="N141" i="37"/>
  <c r="N140" i="37"/>
  <c r="N139" i="37"/>
  <c r="N138" i="37"/>
  <c r="R151" i="37" l="1"/>
  <c r="R140" i="37"/>
  <c r="R149" i="37"/>
  <c r="R144" i="37"/>
  <c r="R143" i="37"/>
  <c r="R145" i="37"/>
  <c r="R152" i="37"/>
  <c r="R141" i="37"/>
  <c r="R139" i="37"/>
  <c r="R148" i="37"/>
  <c r="R153" i="37"/>
  <c r="R155" i="37"/>
  <c r="R147" i="37"/>
  <c r="R138" i="37"/>
  <c r="AA695" i="37"/>
  <c r="R146" i="37"/>
  <c r="AA697" i="37" l="1"/>
  <c r="N565" i="37"/>
  <c r="Q181" i="37" l="1"/>
  <c r="Q180" i="37"/>
  <c r="Q179" i="37"/>
  <c r="Q178" i="37"/>
  <c r="Q177" i="37"/>
  <c r="Q176" i="37"/>
  <c r="Q175" i="37"/>
  <c r="Q174" i="37"/>
  <c r="Q173" i="37"/>
  <c r="Q172" i="37"/>
  <c r="Q171" i="37"/>
  <c r="Q170" i="37"/>
  <c r="Q169" i="37"/>
  <c r="Q168" i="37"/>
  <c r="Q167" i="37"/>
  <c r="Q166" i="37"/>
  <c r="Q165" i="37"/>
  <c r="Q164" i="37"/>
  <c r="Q163" i="37"/>
  <c r="Q162" i="37"/>
  <c r="Q161" i="37"/>
  <c r="Q160" i="37"/>
  <c r="Q159" i="37"/>
  <c r="Q158" i="37"/>
  <c r="Q157" i="37"/>
  <c r="Q156" i="37"/>
  <c r="N181" i="37"/>
  <c r="N180" i="37"/>
  <c r="N179" i="37"/>
  <c r="N178" i="37"/>
  <c r="N177" i="37"/>
  <c r="N176" i="37"/>
  <c r="N175" i="37"/>
  <c r="N174" i="37"/>
  <c r="N173" i="37"/>
  <c r="N172" i="37"/>
  <c r="N171" i="37"/>
  <c r="N170" i="37"/>
  <c r="N169" i="37"/>
  <c r="N168" i="37"/>
  <c r="N167" i="37"/>
  <c r="N166" i="37"/>
  <c r="N165" i="37"/>
  <c r="N164" i="37"/>
  <c r="N163" i="37"/>
  <c r="N162" i="37"/>
  <c r="N161" i="37"/>
  <c r="N160" i="37"/>
  <c r="N159" i="37"/>
  <c r="N158" i="37"/>
  <c r="N157" i="37"/>
  <c r="N156" i="37"/>
  <c r="N182" i="37"/>
  <c r="AA709" i="37" s="1"/>
  <c r="Q182" i="37"/>
  <c r="AA702" i="37" l="1"/>
  <c r="R156" i="37"/>
  <c r="R158" i="37"/>
  <c r="R160" i="37"/>
  <c r="R162" i="37"/>
  <c r="R164" i="37"/>
  <c r="R166" i="37"/>
  <c r="R168" i="37"/>
  <c r="R170" i="37"/>
  <c r="R172" i="37"/>
  <c r="R174" i="37"/>
  <c r="R176" i="37"/>
  <c r="R178" i="37"/>
  <c r="R180" i="37"/>
  <c r="R157" i="37"/>
  <c r="R159" i="37"/>
  <c r="R161" i="37"/>
  <c r="R163" i="37"/>
  <c r="R165" i="37"/>
  <c r="R167" i="37"/>
  <c r="R169" i="37"/>
  <c r="R171" i="37"/>
  <c r="R173" i="37"/>
  <c r="R175" i="37"/>
  <c r="R177" i="37"/>
  <c r="R179" i="37"/>
  <c r="R181" i="37"/>
  <c r="R182" i="37"/>
  <c r="AA711" i="37" l="1"/>
  <c r="AA704" i="37"/>
  <c r="Q202" i="37" l="1"/>
  <c r="Q201" i="37"/>
  <c r="Q200" i="37"/>
  <c r="Q199" i="37"/>
  <c r="Q198" i="37"/>
  <c r="Q197" i="37"/>
  <c r="Q196" i="37"/>
  <c r="Q195" i="37"/>
  <c r="Q194" i="37"/>
  <c r="Q193" i="37"/>
  <c r="Q192" i="37"/>
  <c r="Q191" i="37"/>
  <c r="Q190" i="37"/>
  <c r="Q189" i="37"/>
  <c r="Q188" i="37"/>
  <c r="Q187" i="37"/>
  <c r="Q186" i="37"/>
  <c r="Q185" i="37"/>
  <c r="Q184" i="37"/>
  <c r="Q183" i="37"/>
  <c r="N202" i="37" l="1"/>
  <c r="R202" i="37" s="1"/>
  <c r="N201" i="37"/>
  <c r="R201" i="37" s="1"/>
  <c r="N200" i="37"/>
  <c r="R200" i="37" s="1"/>
  <c r="N199" i="37"/>
  <c r="R199" i="37" s="1"/>
  <c r="N198" i="37"/>
  <c r="R198" i="37" s="1"/>
  <c r="N197" i="37"/>
  <c r="R197" i="37" s="1"/>
  <c r="N196" i="37"/>
  <c r="R196" i="37" s="1"/>
  <c r="N195" i="37"/>
  <c r="R195" i="37" s="1"/>
  <c r="N194" i="37"/>
  <c r="R194" i="37" s="1"/>
  <c r="N193" i="37"/>
  <c r="R193" i="37" s="1"/>
  <c r="N192" i="37"/>
  <c r="R192" i="37" s="1"/>
  <c r="N191" i="37"/>
  <c r="N190" i="37"/>
  <c r="AA723" i="37" s="1"/>
  <c r="N189" i="37"/>
  <c r="R189" i="37" s="1"/>
  <c r="N188" i="37"/>
  <c r="R188" i="37" s="1"/>
  <c r="N187" i="37"/>
  <c r="R187" i="37" s="1"/>
  <c r="N186" i="37"/>
  <c r="R186" i="37" s="1"/>
  <c r="N185" i="37"/>
  <c r="R185" i="37" s="1"/>
  <c r="N184" i="37"/>
  <c r="R184" i="37" s="1"/>
  <c r="N183" i="37"/>
  <c r="N205" i="37"/>
  <c r="AA730" i="37" l="1"/>
  <c r="AA716" i="37"/>
  <c r="R190" i="37"/>
  <c r="R183" i="37"/>
  <c r="R191" i="37"/>
  <c r="Q204" i="37"/>
  <c r="Q205" i="37"/>
  <c r="R205" i="37" s="1"/>
  <c r="Q206" i="37"/>
  <c r="Q207" i="37"/>
  <c r="Q208" i="37"/>
  <c r="Q209" i="37"/>
  <c r="Q210" i="37"/>
  <c r="Q211" i="37"/>
  <c r="Q212" i="37"/>
  <c r="Q213" i="37"/>
  <c r="Q214" i="37"/>
  <c r="Q215" i="37"/>
  <c r="Q216" i="37"/>
  <c r="Q217" i="37"/>
  <c r="Q218" i="37"/>
  <c r="Q219" i="37"/>
  <c r="Q203" i="37"/>
  <c r="AA718" i="37" l="1"/>
  <c r="AA732" i="37"/>
  <c r="AA725" i="37"/>
  <c r="N219" i="37" l="1"/>
  <c r="R219" i="37" s="1"/>
  <c r="N218" i="37"/>
  <c r="R218" i="37" s="1"/>
  <c r="N217" i="37"/>
  <c r="R217" i="37" s="1"/>
  <c r="N216" i="37"/>
  <c r="R216" i="37" s="1"/>
  <c r="N215" i="37"/>
  <c r="R215" i="37" s="1"/>
  <c r="N214" i="37"/>
  <c r="R214" i="37" s="1"/>
  <c r="N213" i="37"/>
  <c r="R213" i="37" s="1"/>
  <c r="N212" i="37"/>
  <c r="R212" i="37" s="1"/>
  <c r="N211" i="37"/>
  <c r="N210" i="37"/>
  <c r="R210" i="37" s="1"/>
  <c r="N209" i="37"/>
  <c r="R209" i="37" s="1"/>
  <c r="N208" i="37"/>
  <c r="R208" i="37" s="1"/>
  <c r="N207" i="37"/>
  <c r="R207" i="37" s="1"/>
  <c r="N206" i="37"/>
  <c r="R206" i="37" s="1"/>
  <c r="N204" i="37"/>
  <c r="R204" i="37" s="1"/>
  <c r="N203" i="37"/>
  <c r="AA737" i="37" l="1"/>
  <c r="R203" i="37"/>
  <c r="R211" i="37"/>
  <c r="AA739" i="37" l="1"/>
  <c r="Q221" i="37" l="1"/>
  <c r="Q222" i="37"/>
  <c r="Q223" i="37"/>
  <c r="Q224" i="37"/>
  <c r="Q225" i="37"/>
  <c r="Q226" i="37"/>
  <c r="Q227" i="37"/>
  <c r="Q228" i="37"/>
  <c r="Q229" i="37"/>
  <c r="Q230" i="37"/>
  <c r="Q231" i="37"/>
  <c r="Q232" i="37"/>
  <c r="N227" i="37" l="1"/>
  <c r="R227" i="37" s="1"/>
  <c r="N226" i="37"/>
  <c r="R226" i="37" s="1"/>
  <c r="N224" i="37"/>
  <c r="R224" i="37" s="1"/>
  <c r="N223" i="37"/>
  <c r="N222" i="37"/>
  <c r="R222" i="37" s="1"/>
  <c r="N221" i="37"/>
  <c r="R221" i="37" s="1"/>
  <c r="N220" i="37"/>
  <c r="N225" i="37"/>
  <c r="R225" i="37" s="1"/>
  <c r="N228" i="37"/>
  <c r="R228" i="37" s="1"/>
  <c r="Q220" i="37"/>
  <c r="N229" i="37"/>
  <c r="R229" i="37" s="1"/>
  <c r="N230" i="37"/>
  <c r="R230" i="37" s="1"/>
  <c r="AA744" i="37" l="1"/>
  <c r="R223" i="37"/>
  <c r="R220" i="37"/>
  <c r="AA746" i="37" l="1"/>
  <c r="N231" i="37" l="1"/>
  <c r="N232" i="37"/>
  <c r="R232" i="37" s="1"/>
  <c r="R231" i="37" l="1"/>
  <c r="AA751" i="37"/>
  <c r="AA753" i="37" l="1"/>
  <c r="Q450" i="37" l="1"/>
  <c r="N450" i="37"/>
  <c r="R450" i="37" l="1"/>
  <c r="Q577" i="37"/>
  <c r="Q233" i="37" l="1"/>
  <c r="Q234" i="37"/>
  <c r="Q235" i="37"/>
  <c r="Q236" i="37"/>
  <c r="Q237" i="37"/>
  <c r="Q238" i="37"/>
  <c r="Q239" i="37"/>
  <c r="Q240" i="37"/>
  <c r="Q241" i="37"/>
  <c r="Q242" i="37"/>
  <c r="Q243" i="37"/>
  <c r="Q244" i="37"/>
  <c r="Q245" i="37"/>
  <c r="Q246" i="37"/>
  <c r="Q247" i="37"/>
  <c r="V247" i="37" s="1"/>
  <c r="AB247" i="37" s="1"/>
  <c r="AC247" i="37" s="1"/>
  <c r="Q248" i="37"/>
  <c r="V248" i="37" s="1"/>
  <c r="AB248" i="37" s="1"/>
  <c r="AC248" i="37" s="1"/>
  <c r="Q249" i="37"/>
  <c r="V249" i="37" s="1"/>
  <c r="AB249" i="37" s="1"/>
  <c r="Q250" i="37"/>
  <c r="Q251" i="37"/>
  <c r="Q252" i="37"/>
  <c r="V252" i="37" s="1"/>
  <c r="AB252" i="37" s="1"/>
  <c r="Q253" i="37"/>
  <c r="Q254" i="37"/>
  <c r="Q255" i="37"/>
  <c r="V255" i="37" s="1"/>
  <c r="AB255" i="37" s="1"/>
  <c r="Q256" i="37"/>
  <c r="V256" i="37" s="1"/>
  <c r="AB256" i="37" s="1"/>
  <c r="AC256" i="37" s="1"/>
  <c r="Q257" i="37"/>
  <c r="Q258" i="37"/>
  <c r="Q259" i="37"/>
  <c r="Q260" i="37"/>
  <c r="Q261" i="37"/>
  <c r="Q262" i="37"/>
  <c r="Q263" i="37"/>
  <c r="Q264" i="37"/>
  <c r="Q265" i="37"/>
  <c r="Q266" i="37"/>
  <c r="Q267" i="37"/>
  <c r="Q268" i="37"/>
  <c r="Q269" i="37"/>
  <c r="Q270" i="37"/>
  <c r="Q271" i="37"/>
  <c r="Q272" i="37"/>
  <c r="Q273" i="37"/>
  <c r="Q274" i="37"/>
  <c r="Q275" i="37"/>
  <c r="Q276" i="37"/>
  <c r="Q277" i="37"/>
  <c r="Q278" i="37"/>
  <c r="Q279" i="37"/>
  <c r="Q280" i="37"/>
  <c r="Q281" i="37"/>
  <c r="Q282" i="37"/>
  <c r="Q283" i="37"/>
  <c r="Q284" i="37"/>
  <c r="Q285" i="37"/>
  <c r="Q286" i="37"/>
  <c r="Q287" i="37"/>
  <c r="Q288" i="37"/>
  <c r="Q289" i="37"/>
  <c r="Q290" i="37"/>
  <c r="Q291" i="37"/>
  <c r="Q292" i="37"/>
  <c r="Q293" i="37"/>
  <c r="Q294" i="37"/>
  <c r="Q295" i="37"/>
  <c r="Q296" i="37"/>
  <c r="Q297" i="37"/>
  <c r="Q298" i="37"/>
  <c r="Q299" i="37"/>
  <c r="Q300" i="37"/>
  <c r="Q301" i="37"/>
  <c r="Q302" i="37"/>
  <c r="Q303" i="37"/>
  <c r="Q304" i="37"/>
  <c r="Q305" i="37"/>
  <c r="Q306" i="37"/>
  <c r="Q307" i="37"/>
  <c r="Q308" i="37"/>
  <c r="Q309" i="37"/>
  <c r="Q310" i="37"/>
  <c r="Q311" i="37"/>
  <c r="Q312" i="37"/>
  <c r="Q313" i="37"/>
  <c r="V313" i="37" s="1"/>
  <c r="AB313" i="37" s="1"/>
  <c r="AC313" i="37" s="1"/>
  <c r="Q314" i="37"/>
  <c r="Q315" i="37"/>
  <c r="Q316" i="37"/>
  <c r="V316" i="37" s="1"/>
  <c r="AB316" i="37" s="1"/>
  <c r="Q317" i="37"/>
  <c r="Q318" i="37"/>
  <c r="Q319" i="37"/>
  <c r="Q320" i="37"/>
  <c r="Q321" i="37"/>
  <c r="Q322" i="37"/>
  <c r="V322" i="37" s="1"/>
  <c r="AB322" i="37" s="1"/>
  <c r="AC322" i="37" s="1"/>
  <c r="Q323" i="37"/>
  <c r="Q324" i="37"/>
  <c r="Q325" i="37"/>
  <c r="Q326" i="37"/>
  <c r="Q327" i="37"/>
  <c r="Q328" i="37"/>
  <c r="Q329" i="37"/>
  <c r="Q330" i="37"/>
  <c r="Q331" i="37"/>
  <c r="Q332" i="37"/>
  <c r="Q333" i="37"/>
  <c r="Q334" i="37"/>
  <c r="Q335" i="37"/>
  <c r="Q336" i="37"/>
  <c r="Q337" i="37"/>
  <c r="Q338" i="37"/>
  <c r="Q339" i="37"/>
  <c r="Q340" i="37"/>
  <c r="Q341" i="37"/>
  <c r="Q342" i="37"/>
  <c r="Q343" i="37"/>
  <c r="Q344" i="37"/>
  <c r="Q345" i="37"/>
  <c r="Q346" i="37"/>
  <c r="Q347" i="37"/>
  <c r="Q348" i="37"/>
  <c r="Q349" i="37"/>
  <c r="Q350" i="37"/>
  <c r="Q351" i="37"/>
  <c r="Q352" i="37"/>
  <c r="Q353" i="37"/>
  <c r="Q354" i="37"/>
  <c r="Q355" i="37"/>
  <c r="Q356" i="37"/>
  <c r="V356" i="37" s="1"/>
  <c r="AB356" i="37" s="1"/>
  <c r="AC356" i="37" s="1"/>
  <c r="Q357" i="37"/>
  <c r="Q358" i="37"/>
  <c r="V358" i="37" s="1"/>
  <c r="AB358" i="37" s="1"/>
  <c r="AC358" i="37" s="1"/>
  <c r="Q359" i="37"/>
  <c r="Q360" i="37"/>
  <c r="V360" i="37" s="1"/>
  <c r="AB360" i="37" s="1"/>
  <c r="AC360" i="37" s="1"/>
  <c r="Q361" i="37"/>
  <c r="V361" i="37" s="1"/>
  <c r="AB361" i="37" s="1"/>
  <c r="AC361" i="37" s="1"/>
  <c r="Q362" i="37"/>
  <c r="V362" i="37" s="1"/>
  <c r="AB362" i="37" s="1"/>
  <c r="AC362" i="37" s="1"/>
  <c r="Q363" i="37"/>
  <c r="V363" i="37" s="1"/>
  <c r="AB363" i="37" s="1"/>
  <c r="AC363" i="37" s="1"/>
  <c r="Q364" i="37"/>
  <c r="V364" i="37" s="1"/>
  <c r="AB364" i="37" s="1"/>
  <c r="Q365" i="37"/>
  <c r="V365" i="37" s="1"/>
  <c r="AB365" i="37" s="1"/>
  <c r="AC365" i="37" s="1"/>
  <c r="Q366" i="37"/>
  <c r="Q367" i="37"/>
  <c r="Q368" i="37"/>
  <c r="V368" i="37" s="1"/>
  <c r="AB368" i="37" s="1"/>
  <c r="AC368" i="37" s="1"/>
  <c r="Q369" i="37"/>
  <c r="V369" i="37" s="1"/>
  <c r="AB369" i="37" s="1"/>
  <c r="AC369" i="37" s="1"/>
  <c r="Q370" i="37"/>
  <c r="Q371" i="37"/>
  <c r="Q372" i="37"/>
  <c r="Q373" i="37"/>
  <c r="V373" i="37" s="1"/>
  <c r="AB373" i="37" s="1"/>
  <c r="Q374" i="37"/>
  <c r="Q375" i="37"/>
  <c r="V375" i="37" s="1"/>
  <c r="AB375" i="37" s="1"/>
  <c r="AC375" i="37" s="1"/>
  <c r="Q376" i="37"/>
  <c r="V376" i="37" s="1"/>
  <c r="AB376" i="37" s="1"/>
  <c r="AC376" i="37" s="1"/>
  <c r="Q377" i="37"/>
  <c r="V377" i="37" s="1"/>
  <c r="AB377" i="37" s="1"/>
  <c r="AC377" i="37" s="1"/>
  <c r="Q378" i="37"/>
  <c r="V378" i="37" s="1"/>
  <c r="AB378" i="37" s="1"/>
  <c r="AC378" i="37" s="1"/>
  <c r="Q379" i="37"/>
  <c r="V379" i="37" s="1"/>
  <c r="AB379" i="37" s="1"/>
  <c r="AC379" i="37" s="1"/>
  <c r="Q380" i="37"/>
  <c r="Q381" i="37"/>
  <c r="Q382" i="37"/>
  <c r="V382" i="37" s="1"/>
  <c r="AB382" i="37" s="1"/>
  <c r="AC382" i="37" s="1"/>
  <c r="Q383" i="37"/>
  <c r="V383" i="37" s="1"/>
  <c r="AB383" i="37" s="1"/>
  <c r="AC383" i="37" s="1"/>
  <c r="Q384" i="37"/>
  <c r="Q385" i="37"/>
  <c r="V385" i="37" s="1"/>
  <c r="AB385" i="37" s="1"/>
  <c r="AC385" i="37" s="1"/>
  <c r="Q386" i="37"/>
  <c r="V386" i="37" s="1"/>
  <c r="AB386" i="37" s="1"/>
  <c r="Q387" i="37"/>
  <c r="V387" i="37" s="1"/>
  <c r="AB387" i="37" s="1"/>
  <c r="AC387" i="37" s="1"/>
  <c r="Q388" i="37"/>
  <c r="V388" i="37" s="1"/>
  <c r="AB388" i="37" s="1"/>
  <c r="AC388" i="37" s="1"/>
  <c r="Q389" i="37"/>
  <c r="V389" i="37" s="1"/>
  <c r="AB389" i="37" s="1"/>
  <c r="AC389" i="37" s="1"/>
  <c r="Q390" i="37"/>
  <c r="V390" i="37" s="1"/>
  <c r="AB390" i="37" s="1"/>
  <c r="AC390" i="37" s="1"/>
  <c r="Q391" i="37"/>
  <c r="V391" i="37" s="1"/>
  <c r="AB391" i="37" s="1"/>
  <c r="AC391" i="37" s="1"/>
  <c r="Q392" i="37"/>
  <c r="V392" i="37" s="1"/>
  <c r="AB392" i="37" s="1"/>
  <c r="AC392" i="37" s="1"/>
  <c r="Q393" i="37"/>
  <c r="V393" i="37" s="1"/>
  <c r="AB393" i="37" s="1"/>
  <c r="AC393" i="37" s="1"/>
  <c r="Q394" i="37"/>
  <c r="V394" i="37" s="1"/>
  <c r="AB394" i="37" s="1"/>
  <c r="AC394" i="37" s="1"/>
  <c r="Q395" i="37"/>
  <c r="Q396" i="37"/>
  <c r="Q397" i="37"/>
  <c r="Q398" i="37"/>
  <c r="Q399" i="37"/>
  <c r="Q400" i="37"/>
  <c r="Q401" i="37"/>
  <c r="V401" i="37" s="1"/>
  <c r="AB401" i="37" s="1"/>
  <c r="Q402" i="37"/>
  <c r="Q403" i="37"/>
  <c r="Q404" i="37"/>
  <c r="V404" i="37" s="1"/>
  <c r="AB404" i="37" s="1"/>
  <c r="Q405" i="37"/>
  <c r="Q406" i="37"/>
  <c r="V406" i="37" s="1"/>
  <c r="AB406" i="37" s="1"/>
  <c r="AC406" i="37" s="1"/>
  <c r="Q407" i="37"/>
  <c r="Q408" i="37"/>
  <c r="V408" i="37" s="1"/>
  <c r="AB408" i="37" s="1"/>
  <c r="AC408" i="37" s="1"/>
  <c r="Q409" i="37"/>
  <c r="V409" i="37" s="1"/>
  <c r="AB409" i="37" s="1"/>
  <c r="AC409" i="37" s="1"/>
  <c r="Q410" i="37"/>
  <c r="V410" i="37" s="1"/>
  <c r="AB410" i="37" s="1"/>
  <c r="AC410" i="37" s="1"/>
  <c r="Q411" i="37"/>
  <c r="V411" i="37" s="1"/>
  <c r="AB411" i="37" s="1"/>
  <c r="AC411" i="37" s="1"/>
  <c r="Q412" i="37"/>
  <c r="V412" i="37" s="1"/>
  <c r="AB412" i="37" s="1"/>
  <c r="AC412" i="37" s="1"/>
  <c r="Q413" i="37"/>
  <c r="Q414" i="37"/>
  <c r="V414" i="37" s="1"/>
  <c r="AB414" i="37" s="1"/>
  <c r="Q415" i="37"/>
  <c r="V415" i="37" s="1"/>
  <c r="AB415" i="37" s="1"/>
  <c r="AC415" i="37" s="1"/>
  <c r="Q416" i="37"/>
  <c r="Q417" i="37"/>
  <c r="V417" i="37" s="1"/>
  <c r="AB417" i="37" s="1"/>
  <c r="AC417" i="37" s="1"/>
  <c r="Q418" i="37"/>
  <c r="V418" i="37" s="1"/>
  <c r="AB418" i="37" s="1"/>
  <c r="AC418" i="37" s="1"/>
  <c r="Q419" i="37"/>
  <c r="Q420" i="37"/>
  <c r="Q421" i="37"/>
  <c r="Q422" i="37"/>
  <c r="V422" i="37" s="1"/>
  <c r="AB422" i="37" s="1"/>
  <c r="Q423" i="37"/>
  <c r="V423" i="37" s="1"/>
  <c r="AB423" i="37" s="1"/>
  <c r="Q424" i="37"/>
  <c r="Q425" i="37"/>
  <c r="Q426" i="37"/>
  <c r="Q427" i="37"/>
  <c r="V427" i="37" s="1"/>
  <c r="AB427" i="37" s="1"/>
  <c r="Q428" i="37"/>
  <c r="V428" i="37" s="1"/>
  <c r="AB428" i="37" s="1"/>
  <c r="AC428" i="37" s="1"/>
  <c r="Q429" i="37"/>
  <c r="Q430" i="37"/>
  <c r="V430" i="37" s="1"/>
  <c r="AB430" i="37" s="1"/>
  <c r="AC430" i="37" s="1"/>
  <c r="Q431" i="37"/>
  <c r="V431" i="37" s="1"/>
  <c r="AB431" i="37" s="1"/>
  <c r="Q432" i="37"/>
  <c r="Q433" i="37"/>
  <c r="Q434" i="37"/>
  <c r="Q435" i="37"/>
  <c r="V435" i="37" s="1"/>
  <c r="AB435" i="37" s="1"/>
  <c r="Q436" i="37"/>
  <c r="V436" i="37" s="1"/>
  <c r="AB436" i="37" s="1"/>
  <c r="AC436" i="37" s="1"/>
  <c r="Q437" i="37"/>
  <c r="V437" i="37" s="1"/>
  <c r="AB437" i="37" s="1"/>
  <c r="AC437" i="37" s="1"/>
  <c r="Q438" i="37"/>
  <c r="Q439" i="37"/>
  <c r="Q440" i="37"/>
  <c r="V440" i="37" s="1"/>
  <c r="AB440" i="37" s="1"/>
  <c r="AC440" i="37" s="1"/>
  <c r="Q441" i="37"/>
  <c r="Q442" i="37"/>
  <c r="V442" i="37" s="1"/>
  <c r="AB442" i="37" s="1"/>
  <c r="AC442" i="37" s="1"/>
  <c r="Q443" i="37"/>
  <c r="Q444" i="37"/>
  <c r="V444" i="37" s="1"/>
  <c r="AB444" i="37" s="1"/>
  <c r="AC444" i="37" s="1"/>
  <c r="Q445" i="37"/>
  <c r="V445" i="37" s="1"/>
  <c r="AB445" i="37" s="1"/>
  <c r="AC445" i="37" s="1"/>
  <c r="Q446" i="37"/>
  <c r="V446" i="37" s="1"/>
  <c r="AB446" i="37" s="1"/>
  <c r="Q447" i="37"/>
  <c r="V447" i="37" s="1"/>
  <c r="AB447" i="37" s="1"/>
  <c r="AC447" i="37" s="1"/>
  <c r="Q448" i="37"/>
  <c r="V448" i="37" s="1"/>
  <c r="AB448" i="37" s="1"/>
  <c r="AC448" i="37" s="1"/>
  <c r="Q449" i="37"/>
  <c r="Q451" i="37"/>
  <c r="V451" i="37" s="1"/>
  <c r="AB451" i="37" s="1"/>
  <c r="AC451" i="37" s="1"/>
  <c r="Q452" i="37"/>
  <c r="V452" i="37" s="1"/>
  <c r="AB452" i="37" s="1"/>
  <c r="AC452" i="37" s="1"/>
  <c r="Q453" i="37"/>
  <c r="V453" i="37" s="1"/>
  <c r="AB453" i="37" s="1"/>
  <c r="AC453" i="37" s="1"/>
  <c r="Q454" i="37"/>
  <c r="V454" i="37" s="1"/>
  <c r="AB454" i="37" s="1"/>
  <c r="AC454" i="37" s="1"/>
  <c r="Q455" i="37"/>
  <c r="V455" i="37" s="1"/>
  <c r="AB455" i="37" s="1"/>
  <c r="AC455" i="37" s="1"/>
  <c r="Q456" i="37"/>
  <c r="Q457" i="37"/>
  <c r="V457" i="37" s="1"/>
  <c r="AB457" i="37" s="1"/>
  <c r="AC457" i="37" s="1"/>
  <c r="Q458" i="37"/>
  <c r="V458" i="37" s="1"/>
  <c r="AB458" i="37" s="1"/>
  <c r="AC458" i="37" s="1"/>
  <c r="Q459" i="37"/>
  <c r="Q460" i="37"/>
  <c r="V460" i="37" s="1"/>
  <c r="AB460" i="37" s="1"/>
  <c r="AC460" i="37" s="1"/>
  <c r="Q461" i="37"/>
  <c r="Q462" i="37"/>
  <c r="V462" i="37" s="1"/>
  <c r="AB462" i="37" s="1"/>
  <c r="AC462" i="37" s="1"/>
  <c r="Q463" i="37"/>
  <c r="V463" i="37" s="1"/>
  <c r="AB463" i="37" s="1"/>
  <c r="AC463" i="37" s="1"/>
  <c r="Q464" i="37"/>
  <c r="Q465" i="37"/>
  <c r="Q466" i="37"/>
  <c r="Q467" i="37"/>
  <c r="Q468" i="37"/>
  <c r="Q469" i="37"/>
  <c r="Q470" i="37"/>
  <c r="V470" i="37" s="1"/>
  <c r="AB470" i="37" s="1"/>
  <c r="Q471" i="37"/>
  <c r="V471" i="37" s="1"/>
  <c r="AB471" i="37" s="1"/>
  <c r="AC471" i="37" s="1"/>
  <c r="Q472" i="37"/>
  <c r="Q473" i="37"/>
  <c r="V473" i="37" s="1"/>
  <c r="AB473" i="37" s="1"/>
  <c r="AC473" i="37" s="1"/>
  <c r="Q474" i="37"/>
  <c r="V474" i="37" s="1"/>
  <c r="AB474" i="37" s="1"/>
  <c r="AC474" i="37" s="1"/>
  <c r="Q475" i="37"/>
  <c r="V475" i="37" s="1"/>
  <c r="AB475" i="37" s="1"/>
  <c r="AC475" i="37" s="1"/>
  <c r="Q476" i="37"/>
  <c r="V476" i="37" s="1"/>
  <c r="AB476" i="37" s="1"/>
  <c r="AC476" i="37" s="1"/>
  <c r="Q477" i="37"/>
  <c r="V477" i="37" s="1"/>
  <c r="AB477" i="37" s="1"/>
  <c r="AC477" i="37" s="1"/>
  <c r="Q478" i="37"/>
  <c r="Q479" i="37"/>
  <c r="Q480" i="37"/>
  <c r="V480" i="37" s="1"/>
  <c r="AB480" i="37" s="1"/>
  <c r="AC480" i="37" s="1"/>
  <c r="Q481" i="37"/>
  <c r="V481" i="37" s="1"/>
  <c r="AB481" i="37" s="1"/>
  <c r="AC481" i="37" s="1"/>
  <c r="Q482" i="37"/>
  <c r="V482" i="37" s="1"/>
  <c r="AB482" i="37" s="1"/>
  <c r="AC482" i="37" s="1"/>
  <c r="Q483" i="37"/>
  <c r="V483" i="37" s="1"/>
  <c r="AB483" i="37" s="1"/>
  <c r="AC483" i="37" s="1"/>
  <c r="Q484" i="37"/>
  <c r="V484" i="37" s="1"/>
  <c r="AB484" i="37" s="1"/>
  <c r="AC484" i="37" s="1"/>
  <c r="Q485" i="37"/>
  <c r="Q486" i="37"/>
  <c r="Q487" i="37"/>
  <c r="Q488" i="37"/>
  <c r="Q489" i="37"/>
  <c r="Q490" i="37"/>
  <c r="Q491" i="37"/>
  <c r="Q492" i="37"/>
  <c r="Q493" i="37"/>
  <c r="V493" i="37" s="1"/>
  <c r="AB493" i="37" s="1"/>
  <c r="Q494" i="37"/>
  <c r="Q495" i="37"/>
  <c r="Q496" i="37"/>
  <c r="Q497" i="37"/>
  <c r="Q498" i="37"/>
  <c r="Q499" i="37"/>
  <c r="Q500" i="37"/>
  <c r="Q501" i="37"/>
  <c r="Q502" i="37"/>
  <c r="Q503" i="37"/>
  <c r="Q504" i="37"/>
  <c r="V504" i="37" s="1"/>
  <c r="AB504" i="37" s="1"/>
  <c r="AC504" i="37" s="1"/>
  <c r="Q505" i="37"/>
  <c r="Q506" i="37"/>
  <c r="Q507" i="37"/>
  <c r="V507" i="37" s="1"/>
  <c r="AB507" i="37" s="1"/>
  <c r="AC507" i="37" s="1"/>
  <c r="Q508" i="37"/>
  <c r="V508" i="37" s="1"/>
  <c r="AB508" i="37" s="1"/>
  <c r="AC508" i="37" s="1"/>
  <c r="Q509" i="37"/>
  <c r="V509" i="37" s="1"/>
  <c r="AB509" i="37" s="1"/>
  <c r="AC509" i="37" s="1"/>
  <c r="Q510" i="37"/>
  <c r="Q511" i="37"/>
  <c r="V511" i="37" s="1"/>
  <c r="AB511" i="37" s="1"/>
  <c r="AC511" i="37" s="1"/>
  <c r="Q512" i="37"/>
  <c r="Q513" i="37"/>
  <c r="V513" i="37" s="1"/>
  <c r="AB513" i="37" s="1"/>
  <c r="AC513" i="37" s="1"/>
  <c r="Q514" i="37"/>
  <c r="Q515" i="37"/>
  <c r="Q516" i="37"/>
  <c r="Q517" i="37"/>
  <c r="V517" i="37" s="1"/>
  <c r="AB517" i="37" s="1"/>
  <c r="AC517" i="37" s="1"/>
  <c r="Q518" i="37"/>
  <c r="Q519" i="37"/>
  <c r="Q520" i="37"/>
  <c r="Q521" i="37"/>
  <c r="Q522" i="37"/>
  <c r="Q523" i="37"/>
  <c r="V523" i="37" s="1"/>
  <c r="AB523" i="37" s="1"/>
  <c r="AC523" i="37" s="1"/>
  <c r="Q524" i="37"/>
  <c r="Q525" i="37"/>
  <c r="Q526" i="37"/>
  <c r="V526" i="37" s="1"/>
  <c r="AB526" i="37" s="1"/>
  <c r="AC526" i="37" s="1"/>
  <c r="Q527" i="37"/>
  <c r="V527" i="37" s="1"/>
  <c r="AB527" i="37" s="1"/>
  <c r="AC527" i="37" s="1"/>
  <c r="Q528" i="37"/>
  <c r="V528" i="37" s="1"/>
  <c r="AB528" i="37" s="1"/>
  <c r="AC528" i="37" s="1"/>
  <c r="Q529" i="37"/>
  <c r="V529" i="37" s="1"/>
  <c r="AB529" i="37" s="1"/>
  <c r="AC529" i="37" s="1"/>
  <c r="Q530" i="37"/>
  <c r="Q531" i="37"/>
  <c r="V531" i="37" s="1"/>
  <c r="AB531" i="37" s="1"/>
  <c r="AC531" i="37" s="1"/>
  <c r="Q532" i="37"/>
  <c r="V532" i="37" s="1"/>
  <c r="AB532" i="37" s="1"/>
  <c r="AC532" i="37" s="1"/>
  <c r="Q533" i="37"/>
  <c r="V533" i="37" s="1"/>
  <c r="AB533" i="37" s="1"/>
  <c r="AC533" i="37" s="1"/>
  <c r="Q534" i="37"/>
  <c r="V534" i="37" s="1"/>
  <c r="AB534" i="37" s="1"/>
  <c r="AC534" i="37" s="1"/>
  <c r="Q535" i="37"/>
  <c r="V535" i="37" s="1"/>
  <c r="AB535" i="37" s="1"/>
  <c r="AC535" i="37" s="1"/>
  <c r="Q536" i="37"/>
  <c r="V536" i="37" s="1"/>
  <c r="AB536" i="37" s="1"/>
  <c r="AC536" i="37" s="1"/>
  <c r="Q537" i="37"/>
  <c r="V537" i="37" s="1"/>
  <c r="AB537" i="37" s="1"/>
  <c r="AC537" i="37" s="1"/>
  <c r="Q538" i="37"/>
  <c r="V538" i="37" s="1"/>
  <c r="AB538" i="37" s="1"/>
  <c r="AC538" i="37" s="1"/>
  <c r="Q539" i="37"/>
  <c r="V539" i="37" s="1"/>
  <c r="AB539" i="37" s="1"/>
  <c r="AC539" i="37" s="1"/>
  <c r="Q540" i="37"/>
  <c r="V540" i="37" s="1"/>
  <c r="AB540" i="37" s="1"/>
  <c r="AC540" i="37" s="1"/>
  <c r="Q541" i="37"/>
  <c r="V541" i="37" s="1"/>
  <c r="AB541" i="37" s="1"/>
  <c r="AC541" i="37" s="1"/>
  <c r="Q542" i="37"/>
  <c r="Q543" i="37"/>
  <c r="Q544" i="37"/>
  <c r="Q545" i="37"/>
  <c r="Q547" i="37"/>
  <c r="Q550" i="37"/>
  <c r="V550" i="37" s="1"/>
  <c r="AB550" i="37" s="1"/>
  <c r="Q551" i="37"/>
  <c r="V551" i="37" s="1"/>
  <c r="AB551" i="37" s="1"/>
  <c r="Q552" i="37"/>
  <c r="Q553" i="37"/>
  <c r="Q562" i="37"/>
  <c r="V562" i="37" s="1"/>
  <c r="AB562" i="37" s="1"/>
  <c r="Q563" i="37"/>
  <c r="Q565" i="37"/>
  <c r="Q566" i="37"/>
  <c r="V566" i="37" s="1"/>
  <c r="AB566" i="37" s="1"/>
  <c r="Q567" i="37"/>
  <c r="Q568" i="37"/>
  <c r="Q569" i="37"/>
  <c r="V569" i="37" s="1"/>
  <c r="AB569" i="37" s="1"/>
  <c r="AC569" i="37" s="1"/>
  <c r="Q570" i="37"/>
  <c r="Q571" i="37"/>
  <c r="Q572" i="37"/>
  <c r="Q573" i="37"/>
  <c r="V573" i="37" s="1"/>
  <c r="AB573" i="37" s="1"/>
  <c r="AC573" i="37" s="1"/>
  <c r="Q574" i="37"/>
  <c r="Q575" i="37"/>
  <c r="Q576" i="37"/>
  <c r="V576" i="37" s="1"/>
  <c r="AB576" i="37" s="1"/>
  <c r="AC576" i="37" s="1"/>
  <c r="V577" i="37"/>
  <c r="AB577" i="37" s="1"/>
  <c r="AC577" i="37" s="1"/>
  <c r="N576" i="37"/>
  <c r="AC435" i="37" l="1"/>
  <c r="AC427" i="37"/>
  <c r="AC446" i="37"/>
  <c r="AC414" i="37"/>
  <c r="AC386" i="37"/>
  <c r="AC255" i="37"/>
  <c r="AC470" i="37"/>
  <c r="AC364" i="37"/>
  <c r="W551" i="37"/>
  <c r="W471" i="37"/>
  <c r="W387" i="37"/>
  <c r="W368" i="37"/>
  <c r="W365" i="37"/>
  <c r="W256" i="37"/>
  <c r="W437" i="37"/>
  <c r="W415" i="37"/>
  <c r="W360" i="37"/>
  <c r="W447" i="37"/>
  <c r="W423" i="37"/>
  <c r="W445" i="37"/>
  <c r="W436" i="37"/>
  <c r="W576" i="37"/>
  <c r="R405" i="37"/>
  <c r="V405" i="37"/>
  <c r="AB405" i="37" s="1"/>
  <c r="AC405" i="37" s="1"/>
  <c r="AC404" i="37" s="1"/>
  <c r="R576" i="37"/>
  <c r="W405" i="37" l="1"/>
  <c r="N242" i="37" l="1"/>
  <c r="R242" i="37" s="1"/>
  <c r="N241" i="37"/>
  <c r="R241" i="37" s="1"/>
  <c r="N240" i="37"/>
  <c r="N239" i="37"/>
  <c r="R239" i="37" s="1"/>
  <c r="N238" i="37"/>
  <c r="R238" i="37" s="1"/>
  <c r="N237" i="37"/>
  <c r="R237" i="37" s="1"/>
  <c r="N236" i="37"/>
  <c r="R236" i="37" s="1"/>
  <c r="N235" i="37"/>
  <c r="R235" i="37" s="1"/>
  <c r="N234" i="37"/>
  <c r="R234" i="37" s="1"/>
  <c r="N233" i="37"/>
  <c r="R233" i="37" s="1"/>
  <c r="AA758" i="37" l="1"/>
  <c r="R240" i="37"/>
  <c r="N246" i="37"/>
  <c r="R246" i="37" s="1"/>
  <c r="N245" i="37"/>
  <c r="R245" i="37" s="1"/>
  <c r="N244" i="37"/>
  <c r="R244" i="37" s="1"/>
  <c r="N243" i="37"/>
  <c r="AA760" i="37" l="1"/>
  <c r="R243" i="37"/>
  <c r="AA765" i="37"/>
  <c r="AA767" i="37" l="1"/>
  <c r="N348" i="37" l="1"/>
  <c r="R348" i="37" s="1"/>
  <c r="N346" i="37"/>
  <c r="R346" i="37" s="1"/>
  <c r="N344" i="37"/>
  <c r="R344" i="37" s="1"/>
  <c r="N342" i="37"/>
  <c r="R342" i="37" s="1"/>
  <c r="N340" i="37"/>
  <c r="R340" i="37" s="1"/>
  <c r="N338" i="37"/>
  <c r="R338" i="37" s="1"/>
  <c r="N336" i="37"/>
  <c r="R336" i="37" s="1"/>
  <c r="N334" i="37"/>
  <c r="R334" i="37" s="1"/>
  <c r="N328" i="37"/>
  <c r="R328" i="37" s="1"/>
  <c r="N324" i="37"/>
  <c r="R324" i="37" s="1"/>
  <c r="N500" i="37" l="1"/>
  <c r="R500" i="37" s="1"/>
  <c r="N498" i="37"/>
  <c r="R498" i="37" s="1"/>
  <c r="N496" i="37"/>
  <c r="R496" i="37" s="1"/>
  <c r="N438" i="37"/>
  <c r="R438" i="37" s="1"/>
  <c r="T68" i="37" l="1"/>
  <c r="V68" i="37"/>
  <c r="AB68" i="37" s="1"/>
  <c r="S68" i="37"/>
  <c r="T67" i="37"/>
  <c r="V67" i="37"/>
  <c r="AB67" i="37" s="1"/>
  <c r="AC67" i="37" s="1"/>
  <c r="S67" i="37"/>
  <c r="T48" i="37"/>
  <c r="V49" i="37"/>
  <c r="AB49" i="37" s="1"/>
  <c r="S51" i="37"/>
  <c r="T52" i="37"/>
  <c r="V53" i="37"/>
  <c r="AB53" i="37" s="1"/>
  <c r="S55" i="37"/>
  <c r="T56" i="37"/>
  <c r="V57" i="37"/>
  <c r="AB57" i="37" s="1"/>
  <c r="S59" i="37"/>
  <c r="T60" i="37"/>
  <c r="V61" i="37"/>
  <c r="AB61" i="37" s="1"/>
  <c r="S63" i="37"/>
  <c r="T64" i="37"/>
  <c r="V65" i="37"/>
  <c r="AB65" i="37" s="1"/>
  <c r="AC65" i="37" s="1"/>
  <c r="S62" i="37"/>
  <c r="S66" i="37"/>
  <c r="T57" i="37"/>
  <c r="V62" i="37"/>
  <c r="AB62" i="37" s="1"/>
  <c r="T65" i="37"/>
  <c r="V48" i="37"/>
  <c r="AB48" i="37" s="1"/>
  <c r="S50" i="37"/>
  <c r="T51" i="37"/>
  <c r="V52" i="37"/>
  <c r="AB52" i="37" s="1"/>
  <c r="AC52" i="37" s="1"/>
  <c r="S54" i="37"/>
  <c r="T55" i="37"/>
  <c r="V56" i="37"/>
  <c r="AB56" i="37" s="1"/>
  <c r="AC56" i="37" s="1"/>
  <c r="S58" i="37"/>
  <c r="T59" i="37"/>
  <c r="V60" i="37"/>
  <c r="AB60" i="37" s="1"/>
  <c r="AC60" i="37" s="1"/>
  <c r="T63" i="37"/>
  <c r="S56" i="37"/>
  <c r="S64" i="37"/>
  <c r="S49" i="37"/>
  <c r="T50" i="37"/>
  <c r="V51" i="37"/>
  <c r="AB51" i="37" s="1"/>
  <c r="AC51" i="37" s="1"/>
  <c r="S53" i="37"/>
  <c r="T54" i="37"/>
  <c r="V55" i="37"/>
  <c r="AB55" i="37" s="1"/>
  <c r="AC55" i="37" s="1"/>
  <c r="S57" i="37"/>
  <c r="T58" i="37"/>
  <c r="V59" i="37"/>
  <c r="AB59" i="37" s="1"/>
  <c r="AC59" i="37" s="1"/>
  <c r="S61" i="37"/>
  <c r="T62" i="37"/>
  <c r="V63" i="37"/>
  <c r="AB63" i="37" s="1"/>
  <c r="S65" i="37"/>
  <c r="T66" i="37"/>
  <c r="S48" i="37"/>
  <c r="T49" i="37"/>
  <c r="V50" i="37"/>
  <c r="AB50" i="37" s="1"/>
  <c r="AC50" i="37" s="1"/>
  <c r="S52" i="37"/>
  <c r="T53" i="37"/>
  <c r="V54" i="37"/>
  <c r="AB54" i="37" s="1"/>
  <c r="AC54" i="37" s="1"/>
  <c r="S60" i="37"/>
  <c r="T61" i="37"/>
  <c r="V64" i="37"/>
  <c r="AB64" i="37" s="1"/>
  <c r="AC64" i="37" s="1"/>
  <c r="V66" i="37"/>
  <c r="AB66" i="37" s="1"/>
  <c r="AC66" i="37" s="1"/>
  <c r="V58" i="37"/>
  <c r="AB58" i="37" s="1"/>
  <c r="AC58" i="37" s="1"/>
  <c r="AC57" i="37" s="1"/>
  <c r="T69" i="37"/>
  <c r="V70" i="37"/>
  <c r="AB70" i="37" s="1"/>
  <c r="S72" i="37"/>
  <c r="T73" i="37"/>
  <c r="V74" i="37"/>
  <c r="AB74" i="37" s="1"/>
  <c r="AC74" i="37" s="1"/>
  <c r="S76" i="37"/>
  <c r="T77" i="37"/>
  <c r="V78" i="37"/>
  <c r="AB78" i="37" s="1"/>
  <c r="AC78" i="37" s="1"/>
  <c r="S80" i="37"/>
  <c r="T81" i="37"/>
  <c r="V82" i="37"/>
  <c r="AB82" i="37" s="1"/>
  <c r="S84" i="37"/>
  <c r="T85" i="37"/>
  <c r="V86" i="37"/>
  <c r="AB86" i="37" s="1"/>
  <c r="S88" i="37"/>
  <c r="T89" i="37"/>
  <c r="V90" i="37"/>
  <c r="AB90" i="37" s="1"/>
  <c r="S92" i="37"/>
  <c r="T93" i="37"/>
  <c r="V94" i="37"/>
  <c r="AB94" i="37" s="1"/>
  <c r="S96" i="37"/>
  <c r="T97" i="37"/>
  <c r="S74" i="37"/>
  <c r="T79" i="37"/>
  <c r="S82" i="37"/>
  <c r="T83" i="37"/>
  <c r="T87" i="37"/>
  <c r="V88" i="37"/>
  <c r="AB88" i="37" s="1"/>
  <c r="V92" i="37"/>
  <c r="AB92" i="37" s="1"/>
  <c r="AC92" i="37" s="1"/>
  <c r="S94" i="37"/>
  <c r="T95" i="37"/>
  <c r="S69" i="37"/>
  <c r="T70" i="37"/>
  <c r="V71" i="37"/>
  <c r="AB71" i="37" s="1"/>
  <c r="S73" i="37"/>
  <c r="T74" i="37"/>
  <c r="V75" i="37"/>
  <c r="AB75" i="37" s="1"/>
  <c r="S77" i="37"/>
  <c r="T78" i="37"/>
  <c r="S81" i="37"/>
  <c r="S85" i="37"/>
  <c r="T90" i="37"/>
  <c r="S93" i="37"/>
  <c r="T94" i="37"/>
  <c r="S97" i="37"/>
  <c r="V69" i="37"/>
  <c r="AB69" i="37" s="1"/>
  <c r="S71" i="37"/>
  <c r="T72" i="37"/>
  <c r="V73" i="37"/>
  <c r="AB73" i="37" s="1"/>
  <c r="AC73" i="37" s="1"/>
  <c r="S75" i="37"/>
  <c r="T76" i="37"/>
  <c r="V77" i="37"/>
  <c r="AB77" i="37" s="1"/>
  <c r="AC77" i="37" s="1"/>
  <c r="S79" i="37"/>
  <c r="T80" i="37"/>
  <c r="V81" i="37"/>
  <c r="AB81" i="37" s="1"/>
  <c r="AC81" i="37" s="1"/>
  <c r="S83" i="37"/>
  <c r="T84" i="37"/>
  <c r="V85" i="37"/>
  <c r="AB85" i="37" s="1"/>
  <c r="AC85" i="37" s="1"/>
  <c r="S87" i="37"/>
  <c r="T88" i="37"/>
  <c r="V89" i="37"/>
  <c r="AB89" i="37" s="1"/>
  <c r="AC89" i="37" s="1"/>
  <c r="S91" i="37"/>
  <c r="T92" i="37"/>
  <c r="V93" i="37"/>
  <c r="AB93" i="37" s="1"/>
  <c r="S95" i="37"/>
  <c r="T96" i="37"/>
  <c r="V97" i="37"/>
  <c r="AB97" i="37" s="1"/>
  <c r="AC97" i="37" s="1"/>
  <c r="S70" i="37"/>
  <c r="T71" i="37"/>
  <c r="V72" i="37"/>
  <c r="AB72" i="37" s="1"/>
  <c r="AC72" i="37" s="1"/>
  <c r="T75" i="37"/>
  <c r="V76" i="37"/>
  <c r="AB76" i="37" s="1"/>
  <c r="S78" i="37"/>
  <c r="S86" i="37"/>
  <c r="S90" i="37"/>
  <c r="T91" i="37"/>
  <c r="V96" i="37"/>
  <c r="AB96" i="37" s="1"/>
  <c r="AC96" i="37" s="1"/>
  <c r="V79" i="37"/>
  <c r="AB79" i="37" s="1"/>
  <c r="T82" i="37"/>
  <c r="T86" i="37"/>
  <c r="S89" i="37"/>
  <c r="V80" i="37"/>
  <c r="AB80" i="37" s="1"/>
  <c r="AC80" i="37" s="1"/>
  <c r="AC79" i="37" s="1"/>
  <c r="V83" i="37"/>
  <c r="AB83" i="37" s="1"/>
  <c r="V95" i="37"/>
  <c r="AB95" i="37" s="1"/>
  <c r="V87" i="37"/>
  <c r="AB87" i="37" s="1"/>
  <c r="V84" i="37"/>
  <c r="AB84" i="37" s="1"/>
  <c r="AC84" i="37" s="1"/>
  <c r="V91" i="37"/>
  <c r="AB91" i="37" s="1"/>
  <c r="T98" i="37"/>
  <c r="AA652" i="37" s="1"/>
  <c r="S98" i="37"/>
  <c r="AA654" i="37" s="1"/>
  <c r="V98" i="37"/>
  <c r="AB98" i="37" s="1"/>
  <c r="AC98" i="37" s="1"/>
  <c r="V99" i="37"/>
  <c r="AB99" i="37" s="1"/>
  <c r="AC99" i="37" s="1"/>
  <c r="S99" i="37"/>
  <c r="T99" i="37"/>
  <c r="V564" i="37"/>
  <c r="AB564" i="37" s="1"/>
  <c r="AC564" i="37" s="1"/>
  <c r="S564" i="37"/>
  <c r="T564" i="37"/>
  <c r="V554" i="37"/>
  <c r="AB554" i="37" s="1"/>
  <c r="AC554" i="37" s="1"/>
  <c r="S554" i="37"/>
  <c r="T554" i="37"/>
  <c r="T549" i="37"/>
  <c r="S549" i="37"/>
  <c r="V549" i="37"/>
  <c r="AB549" i="37" s="1"/>
  <c r="AC549" i="37" s="1"/>
  <c r="S548" i="37"/>
  <c r="T548" i="37"/>
  <c r="V548" i="37"/>
  <c r="AB548" i="37" s="1"/>
  <c r="AC548" i="37" s="1"/>
  <c r="S546" i="37"/>
  <c r="T546" i="37"/>
  <c r="V546" i="37"/>
  <c r="AB546" i="37" s="1"/>
  <c r="AC546" i="37" s="1"/>
  <c r="V101" i="37"/>
  <c r="AB101" i="37" s="1"/>
  <c r="AC101" i="37" s="1"/>
  <c r="S101" i="37"/>
  <c r="T101" i="37"/>
  <c r="V100" i="37"/>
  <c r="AB100" i="37" s="1"/>
  <c r="AC100" i="37" s="1"/>
  <c r="S100" i="37"/>
  <c r="T100" i="37"/>
  <c r="T102" i="37"/>
  <c r="S102" i="37"/>
  <c r="V103" i="37"/>
  <c r="AB103" i="37" s="1"/>
  <c r="AC103" i="37" s="1"/>
  <c r="S104" i="37"/>
  <c r="V105" i="37"/>
  <c r="AB105" i="37" s="1"/>
  <c r="AC105" i="37" s="1"/>
  <c r="S106" i="37"/>
  <c r="V107" i="37"/>
  <c r="AB107" i="37" s="1"/>
  <c r="AC107" i="37" s="1"/>
  <c r="S108" i="37"/>
  <c r="V109" i="37"/>
  <c r="AB109" i="37" s="1"/>
  <c r="AC109" i="37" s="1"/>
  <c r="S110" i="37"/>
  <c r="V111" i="37"/>
  <c r="AB111" i="37" s="1"/>
  <c r="AC111" i="37" s="1"/>
  <c r="S112" i="37"/>
  <c r="V113" i="37"/>
  <c r="AB113" i="37" s="1"/>
  <c r="AC113" i="37" s="1"/>
  <c r="S114" i="37"/>
  <c r="V115" i="37"/>
  <c r="AB115" i="37" s="1"/>
  <c r="AC115" i="37" s="1"/>
  <c r="T109" i="37"/>
  <c r="T104" i="37"/>
  <c r="T106" i="37"/>
  <c r="T108" i="37"/>
  <c r="T110" i="37"/>
  <c r="T112" i="37"/>
  <c r="T114" i="37"/>
  <c r="T115" i="37"/>
  <c r="AA673" i="37" s="1"/>
  <c r="S103" i="37"/>
  <c r="V104" i="37"/>
  <c r="AB104" i="37" s="1"/>
  <c r="AC104" i="37" s="1"/>
  <c r="S105" i="37"/>
  <c r="V106" i="37"/>
  <c r="AB106" i="37" s="1"/>
  <c r="AC106" i="37" s="1"/>
  <c r="S107" i="37"/>
  <c r="V108" i="37"/>
  <c r="AB108" i="37" s="1"/>
  <c r="AC108" i="37" s="1"/>
  <c r="S109" i="37"/>
  <c r="V110" i="37"/>
  <c r="AB110" i="37" s="1"/>
  <c r="AC110" i="37" s="1"/>
  <c r="S111" i="37"/>
  <c r="V112" i="37"/>
  <c r="AB112" i="37" s="1"/>
  <c r="AC112" i="37" s="1"/>
  <c r="S113" i="37"/>
  <c r="V114" i="37"/>
  <c r="AB114" i="37" s="1"/>
  <c r="AC114" i="37" s="1"/>
  <c r="S115" i="37"/>
  <c r="AA675" i="37" s="1"/>
  <c r="T103" i="37"/>
  <c r="T105" i="37"/>
  <c r="T107" i="37"/>
  <c r="T111" i="37"/>
  <c r="T113" i="37"/>
  <c r="S133" i="37"/>
  <c r="T132" i="37"/>
  <c r="S129" i="37"/>
  <c r="T128" i="37"/>
  <c r="S125" i="37"/>
  <c r="T124" i="37"/>
  <c r="S121" i="37"/>
  <c r="T120" i="37"/>
  <c r="S117" i="37"/>
  <c r="T116" i="37"/>
  <c r="S135" i="37"/>
  <c r="T134" i="37"/>
  <c r="S131" i="37"/>
  <c r="T130" i="37"/>
  <c r="S127" i="37"/>
  <c r="T126" i="37"/>
  <c r="S123" i="37"/>
  <c r="T135" i="37"/>
  <c r="S132" i="37"/>
  <c r="T131" i="37"/>
  <c r="S128" i="37"/>
  <c r="T127" i="37"/>
  <c r="S124" i="37"/>
  <c r="T123" i="37"/>
  <c r="S120" i="37"/>
  <c r="T119" i="37"/>
  <c r="S116" i="37"/>
  <c r="S130" i="37"/>
  <c r="T129" i="37"/>
  <c r="T122" i="37"/>
  <c r="T121" i="37"/>
  <c r="S134" i="37"/>
  <c r="T133" i="37"/>
  <c r="S126" i="37"/>
  <c r="S119" i="37"/>
  <c r="T125" i="37"/>
  <c r="T118" i="37"/>
  <c r="T117" i="37"/>
  <c r="V125" i="37"/>
  <c r="AB125" i="37" s="1"/>
  <c r="AC125" i="37" s="1"/>
  <c r="S122" i="37"/>
  <c r="S118" i="37"/>
  <c r="V120" i="37"/>
  <c r="AB120" i="37" s="1"/>
  <c r="AC120" i="37" s="1"/>
  <c r="V124" i="37"/>
  <c r="AB124" i="37" s="1"/>
  <c r="AC124" i="37" s="1"/>
  <c r="V128" i="37"/>
  <c r="AB128" i="37" s="1"/>
  <c r="AC128" i="37" s="1"/>
  <c r="V129" i="37"/>
  <c r="AB129" i="37" s="1"/>
  <c r="AC129" i="37" s="1"/>
  <c r="V117" i="37"/>
  <c r="AB117" i="37" s="1"/>
  <c r="AC117" i="37" s="1"/>
  <c r="V122" i="37"/>
  <c r="AB122" i="37" s="1"/>
  <c r="AC122" i="37" s="1"/>
  <c r="V131" i="37"/>
  <c r="AB131" i="37" s="1"/>
  <c r="AC131" i="37" s="1"/>
  <c r="V119" i="37"/>
  <c r="AB119" i="37" s="1"/>
  <c r="AC119" i="37" s="1"/>
  <c r="V132" i="37"/>
  <c r="AB132" i="37" s="1"/>
  <c r="AC132" i="37" s="1"/>
  <c r="V126" i="37"/>
  <c r="AB126" i="37" s="1"/>
  <c r="AC126" i="37" s="1"/>
  <c r="V134" i="37"/>
  <c r="AB134" i="37" s="1"/>
  <c r="AC134" i="37" s="1"/>
  <c r="V116" i="37"/>
  <c r="AB116" i="37" s="1"/>
  <c r="AC116" i="37" s="1"/>
  <c r="V133" i="37"/>
  <c r="AB133" i="37" s="1"/>
  <c r="AC133" i="37" s="1"/>
  <c r="V135" i="37"/>
  <c r="AB135" i="37" s="1"/>
  <c r="AC135" i="37" s="1"/>
  <c r="V121" i="37"/>
  <c r="AB121" i="37" s="1"/>
  <c r="AC121" i="37" s="1"/>
  <c r="V127" i="37"/>
  <c r="AB127" i="37" s="1"/>
  <c r="AC127" i="37" s="1"/>
  <c r="V123" i="37"/>
  <c r="AB123" i="37" s="1"/>
  <c r="AC123" i="37" s="1"/>
  <c r="V118" i="37"/>
  <c r="AB118" i="37" s="1"/>
  <c r="AC118" i="37" s="1"/>
  <c r="V130" i="37"/>
  <c r="AB130" i="37" s="1"/>
  <c r="AC130" i="37" s="1"/>
  <c r="T136" i="37"/>
  <c r="S136" i="37"/>
  <c r="V136" i="37"/>
  <c r="AB136" i="37" s="1"/>
  <c r="S137" i="37"/>
  <c r="T137" i="37"/>
  <c r="V137" i="37"/>
  <c r="AB137" i="37" s="1"/>
  <c r="AC137" i="37" s="1"/>
  <c r="S154" i="37"/>
  <c r="T153" i="37"/>
  <c r="V152" i="37"/>
  <c r="AB152" i="37" s="1"/>
  <c r="AC152" i="37" s="1"/>
  <c r="S150" i="37"/>
  <c r="T149" i="37"/>
  <c r="V148" i="37"/>
  <c r="AB148" i="37" s="1"/>
  <c r="AC148" i="37" s="1"/>
  <c r="S146" i="37"/>
  <c r="T145" i="37"/>
  <c r="V144" i="37"/>
  <c r="AB144" i="37" s="1"/>
  <c r="AC144" i="37" s="1"/>
  <c r="S142" i="37"/>
  <c r="T141" i="37"/>
  <c r="V140" i="37"/>
  <c r="AB140" i="37" s="1"/>
  <c r="AC140" i="37" s="1"/>
  <c r="S138" i="37"/>
  <c r="T143" i="37"/>
  <c r="S140" i="37"/>
  <c r="S155" i="37"/>
  <c r="S151" i="37"/>
  <c r="V149" i="37"/>
  <c r="AB149" i="37" s="1"/>
  <c r="AC149" i="37" s="1"/>
  <c r="S147" i="37"/>
  <c r="S143" i="37"/>
  <c r="V155" i="37"/>
  <c r="AB155" i="37" s="1"/>
  <c r="AC155" i="37" s="1"/>
  <c r="S153" i="37"/>
  <c r="T152" i="37"/>
  <c r="V151" i="37"/>
  <c r="AB151" i="37" s="1"/>
  <c r="AC151" i="37" s="1"/>
  <c r="S149" i="37"/>
  <c r="T148" i="37"/>
  <c r="V147" i="37"/>
  <c r="AB147" i="37" s="1"/>
  <c r="AC147" i="37" s="1"/>
  <c r="S145" i="37"/>
  <c r="T144" i="37"/>
  <c r="V143" i="37"/>
  <c r="AB143" i="37" s="1"/>
  <c r="AC143" i="37" s="1"/>
  <c r="S141" i="37"/>
  <c r="T140" i="37"/>
  <c r="V139" i="37"/>
  <c r="AB139" i="37" s="1"/>
  <c r="AC139" i="37" s="1"/>
  <c r="S144" i="37"/>
  <c r="V138" i="37"/>
  <c r="AB138" i="37" s="1"/>
  <c r="AC138" i="37" s="1"/>
  <c r="T154" i="37"/>
  <c r="T146" i="37"/>
  <c r="T142" i="37"/>
  <c r="T138" i="37"/>
  <c r="T155" i="37"/>
  <c r="V154" i="37"/>
  <c r="AB154" i="37" s="1"/>
  <c r="AC154" i="37" s="1"/>
  <c r="S152" i="37"/>
  <c r="T151" i="37"/>
  <c r="V150" i="37"/>
  <c r="AB150" i="37" s="1"/>
  <c r="AC150" i="37" s="1"/>
  <c r="S148" i="37"/>
  <c r="T147" i="37"/>
  <c r="V146" i="37"/>
  <c r="AB146" i="37" s="1"/>
  <c r="AC146" i="37" s="1"/>
  <c r="V142" i="37"/>
  <c r="AB142" i="37" s="1"/>
  <c r="AC142" i="37" s="1"/>
  <c r="T139" i="37"/>
  <c r="V153" i="37"/>
  <c r="AB153" i="37" s="1"/>
  <c r="AC153" i="37" s="1"/>
  <c r="T150" i="37"/>
  <c r="V145" i="37"/>
  <c r="AB145" i="37" s="1"/>
  <c r="AC145" i="37" s="1"/>
  <c r="V141" i="37"/>
  <c r="AB141" i="37" s="1"/>
  <c r="AC141" i="37" s="1"/>
  <c r="S139" i="37"/>
  <c r="V157" i="37"/>
  <c r="AB157" i="37" s="1"/>
  <c r="AC157" i="37" s="1"/>
  <c r="V159" i="37"/>
  <c r="AB159" i="37" s="1"/>
  <c r="AC159" i="37" s="1"/>
  <c r="V161" i="37"/>
  <c r="AB161" i="37" s="1"/>
  <c r="AC161" i="37" s="1"/>
  <c r="V163" i="37"/>
  <c r="AB163" i="37" s="1"/>
  <c r="AC163" i="37" s="1"/>
  <c r="V165" i="37"/>
  <c r="AB165" i="37" s="1"/>
  <c r="AC165" i="37" s="1"/>
  <c r="V167" i="37"/>
  <c r="AB167" i="37" s="1"/>
  <c r="AC167" i="37" s="1"/>
  <c r="V169" i="37"/>
  <c r="AB169" i="37" s="1"/>
  <c r="AC169" i="37" s="1"/>
  <c r="V171" i="37"/>
  <c r="AB171" i="37" s="1"/>
  <c r="AC171" i="37" s="1"/>
  <c r="V173" i="37"/>
  <c r="AB173" i="37" s="1"/>
  <c r="AC173" i="37" s="1"/>
  <c r="V175" i="37"/>
  <c r="AB175" i="37" s="1"/>
  <c r="AC175" i="37" s="1"/>
  <c r="V177" i="37"/>
  <c r="AB177" i="37" s="1"/>
  <c r="AC177" i="37" s="1"/>
  <c r="V179" i="37"/>
  <c r="AB179" i="37" s="1"/>
  <c r="AC179" i="37" s="1"/>
  <c r="V181" i="37"/>
  <c r="AB181" i="37" s="1"/>
  <c r="AC181" i="37" s="1"/>
  <c r="V156" i="37"/>
  <c r="AB156" i="37" s="1"/>
  <c r="V158" i="37"/>
  <c r="AB158" i="37" s="1"/>
  <c r="AC158" i="37" s="1"/>
  <c r="V160" i="37"/>
  <c r="AB160" i="37" s="1"/>
  <c r="V162" i="37"/>
  <c r="AB162" i="37" s="1"/>
  <c r="AC162" i="37" s="1"/>
  <c r="V164" i="37"/>
  <c r="AB164" i="37" s="1"/>
  <c r="AC164" i="37" s="1"/>
  <c r="V166" i="37"/>
  <c r="AB166" i="37" s="1"/>
  <c r="AC166" i="37" s="1"/>
  <c r="V168" i="37"/>
  <c r="AB168" i="37" s="1"/>
  <c r="AC168" i="37" s="1"/>
  <c r="V170" i="37"/>
  <c r="AB170" i="37" s="1"/>
  <c r="AC170" i="37" s="1"/>
  <c r="V172" i="37"/>
  <c r="AB172" i="37" s="1"/>
  <c r="AC172" i="37" s="1"/>
  <c r="V174" i="37"/>
  <c r="AB174" i="37" s="1"/>
  <c r="AC174" i="37" s="1"/>
  <c r="V176" i="37"/>
  <c r="AB176" i="37" s="1"/>
  <c r="AC176" i="37" s="1"/>
  <c r="V178" i="37"/>
  <c r="AB178" i="37" s="1"/>
  <c r="AC178" i="37" s="1"/>
  <c r="V180" i="37"/>
  <c r="AB180" i="37" s="1"/>
  <c r="AC180" i="37" s="1"/>
  <c r="V182" i="37"/>
  <c r="AB182" i="37" s="1"/>
  <c r="AC182" i="37" s="1"/>
  <c r="T181" i="37"/>
  <c r="T180" i="37"/>
  <c r="T179" i="37"/>
  <c r="T178" i="37"/>
  <c r="T177" i="37"/>
  <c r="T176" i="37"/>
  <c r="T175" i="37"/>
  <c r="T174" i="37"/>
  <c r="T173" i="37"/>
  <c r="T172" i="37"/>
  <c r="T171" i="37"/>
  <c r="T170" i="37"/>
  <c r="T169" i="37"/>
  <c r="T168" i="37"/>
  <c r="T167" i="37"/>
  <c r="T166" i="37"/>
  <c r="T165" i="37"/>
  <c r="T164" i="37"/>
  <c r="T163" i="37"/>
  <c r="T162" i="37"/>
  <c r="T161" i="37"/>
  <c r="T160" i="37"/>
  <c r="T159" i="37"/>
  <c r="T158" i="37"/>
  <c r="T157" i="37"/>
  <c r="T156" i="37"/>
  <c r="S181" i="37"/>
  <c r="S180" i="37"/>
  <c r="S179" i="37"/>
  <c r="S178" i="37"/>
  <c r="S177" i="37"/>
  <c r="S176" i="37"/>
  <c r="S175" i="37"/>
  <c r="S174" i="37"/>
  <c r="S173" i="37"/>
  <c r="S172" i="37"/>
  <c r="S171" i="37"/>
  <c r="S170" i="37"/>
  <c r="S169" i="37"/>
  <c r="S168" i="37"/>
  <c r="S167" i="37"/>
  <c r="S166" i="37"/>
  <c r="S165" i="37"/>
  <c r="S164" i="37"/>
  <c r="S163" i="37"/>
  <c r="S162" i="37"/>
  <c r="S161" i="37"/>
  <c r="S160" i="37"/>
  <c r="S159" i="37"/>
  <c r="S158" i="37"/>
  <c r="S157" i="37"/>
  <c r="S156" i="37"/>
  <c r="S182" i="37"/>
  <c r="T182" i="37"/>
  <c r="AA708" i="37" s="1"/>
  <c r="S202" i="37"/>
  <c r="T201" i="37"/>
  <c r="S200" i="37"/>
  <c r="T202" i="37"/>
  <c r="S201" i="37"/>
  <c r="T200" i="37"/>
  <c r="S199" i="37"/>
  <c r="T198" i="37"/>
  <c r="S197" i="37"/>
  <c r="T196" i="37"/>
  <c r="S195" i="37"/>
  <c r="T194" i="37"/>
  <c r="S193" i="37"/>
  <c r="T192" i="37"/>
  <c r="S191" i="37"/>
  <c r="T190" i="37"/>
  <c r="AA722" i="37" s="1"/>
  <c r="S189" i="37"/>
  <c r="T188" i="37"/>
  <c r="S187" i="37"/>
  <c r="T186" i="37"/>
  <c r="T199" i="37"/>
  <c r="S198" i="37"/>
  <c r="T197" i="37"/>
  <c r="S196" i="37"/>
  <c r="T195" i="37"/>
  <c r="S194" i="37"/>
  <c r="T193" i="37"/>
  <c r="S192" i="37"/>
  <c r="T191" i="37"/>
  <c r="S190" i="37"/>
  <c r="T189" i="37"/>
  <c r="S188" i="37"/>
  <c r="T187" i="37"/>
  <c r="S186" i="37"/>
  <c r="T185" i="37"/>
  <c r="S184" i="37"/>
  <c r="T183" i="37"/>
  <c r="S185" i="37"/>
  <c r="T184" i="37"/>
  <c r="S183" i="37"/>
  <c r="V183" i="37"/>
  <c r="AB183" i="37" s="1"/>
  <c r="AC183" i="37" s="1"/>
  <c r="V184" i="37"/>
  <c r="AB184" i="37" s="1"/>
  <c r="AC184" i="37" s="1"/>
  <c r="V188" i="37"/>
  <c r="AB188" i="37" s="1"/>
  <c r="AC188" i="37" s="1"/>
  <c r="V192" i="37"/>
  <c r="AB192" i="37" s="1"/>
  <c r="AC192" i="37" s="1"/>
  <c r="V196" i="37"/>
  <c r="AB196" i="37" s="1"/>
  <c r="AC196" i="37" s="1"/>
  <c r="V200" i="37"/>
  <c r="AB200" i="37" s="1"/>
  <c r="AC200" i="37" s="1"/>
  <c r="V189" i="37"/>
  <c r="AB189" i="37" s="1"/>
  <c r="AC189" i="37" s="1"/>
  <c r="V193" i="37"/>
  <c r="AB193" i="37" s="1"/>
  <c r="AC193" i="37" s="1"/>
  <c r="V197" i="37"/>
  <c r="AB197" i="37" s="1"/>
  <c r="AC197" i="37" s="1"/>
  <c r="V201" i="37"/>
  <c r="AB201" i="37" s="1"/>
  <c r="AC201" i="37" s="1"/>
  <c r="V202" i="37"/>
  <c r="AB202" i="37" s="1"/>
  <c r="AC202" i="37" s="1"/>
  <c r="V185" i="37"/>
  <c r="AB185" i="37" s="1"/>
  <c r="AC185" i="37" s="1"/>
  <c r="V186" i="37"/>
  <c r="AB186" i="37" s="1"/>
  <c r="AC186" i="37" s="1"/>
  <c r="V190" i="37"/>
  <c r="AB190" i="37" s="1"/>
  <c r="AC190" i="37" s="1"/>
  <c r="V194" i="37"/>
  <c r="AB194" i="37" s="1"/>
  <c r="AC194" i="37" s="1"/>
  <c r="V198" i="37"/>
  <c r="AB198" i="37" s="1"/>
  <c r="AC198" i="37" s="1"/>
  <c r="V187" i="37"/>
  <c r="AB187" i="37" s="1"/>
  <c r="AC187" i="37" s="1"/>
  <c r="V191" i="37"/>
  <c r="AB191" i="37" s="1"/>
  <c r="AC191" i="37" s="1"/>
  <c r="V195" i="37"/>
  <c r="AB195" i="37" s="1"/>
  <c r="AC195" i="37" s="1"/>
  <c r="V199" i="37"/>
  <c r="AB199" i="37" s="1"/>
  <c r="AC199" i="37" s="1"/>
  <c r="V204" i="37"/>
  <c r="AB204" i="37" s="1"/>
  <c r="AC204" i="37" s="1"/>
  <c r="V208" i="37"/>
  <c r="AB208" i="37" s="1"/>
  <c r="AC208" i="37" s="1"/>
  <c r="V211" i="37"/>
  <c r="AB211" i="37" s="1"/>
  <c r="AC211" i="37" s="1"/>
  <c r="V212" i="37"/>
  <c r="AB212" i="37" s="1"/>
  <c r="AC212" i="37" s="1"/>
  <c r="V215" i="37"/>
  <c r="AB215" i="37" s="1"/>
  <c r="AC215" i="37" s="1"/>
  <c r="V217" i="37"/>
  <c r="AB217" i="37" s="1"/>
  <c r="AC217" i="37" s="1"/>
  <c r="V219" i="37"/>
  <c r="AB219" i="37" s="1"/>
  <c r="AC219" i="37" s="1"/>
  <c r="V206" i="37"/>
  <c r="AB206" i="37" s="1"/>
  <c r="AC206" i="37" s="1"/>
  <c r="V209" i="37"/>
  <c r="AB209" i="37" s="1"/>
  <c r="AC209" i="37" s="1"/>
  <c r="V210" i="37"/>
  <c r="AB210" i="37" s="1"/>
  <c r="AC210" i="37" s="1"/>
  <c r="V214" i="37"/>
  <c r="AB214" i="37" s="1"/>
  <c r="AC214" i="37" s="1"/>
  <c r="V216" i="37"/>
  <c r="AB216" i="37" s="1"/>
  <c r="AC216" i="37" s="1"/>
  <c r="V218" i="37"/>
  <c r="AB218" i="37" s="1"/>
  <c r="AC218" i="37" s="1"/>
  <c r="V213" i="37"/>
  <c r="AB213" i="37" s="1"/>
  <c r="AC213" i="37" s="1"/>
  <c r="V205" i="37"/>
  <c r="AB205" i="37" s="1"/>
  <c r="AC205" i="37" s="1"/>
  <c r="V207" i="37"/>
  <c r="AB207" i="37" s="1"/>
  <c r="AC207" i="37" s="1"/>
  <c r="S204" i="37"/>
  <c r="T205" i="37"/>
  <c r="S206" i="37"/>
  <c r="T207" i="37"/>
  <c r="S208" i="37"/>
  <c r="T209" i="37"/>
  <c r="S210" i="37"/>
  <c r="T211" i="37"/>
  <c r="S212" i="37"/>
  <c r="T213" i="37"/>
  <c r="S214" i="37"/>
  <c r="T215" i="37"/>
  <c r="S216" i="37"/>
  <c r="T217" i="37"/>
  <c r="S218" i="37"/>
  <c r="T219" i="37"/>
  <c r="T204" i="37"/>
  <c r="S205" i="37"/>
  <c r="T206" i="37"/>
  <c r="S207" i="37"/>
  <c r="T208" i="37"/>
  <c r="S209" i="37"/>
  <c r="T210" i="37"/>
  <c r="S213" i="37"/>
  <c r="T214" i="37"/>
  <c r="S217" i="37"/>
  <c r="T218" i="37"/>
  <c r="S211" i="37"/>
  <c r="T212" i="37"/>
  <c r="S215" i="37"/>
  <c r="T216" i="37"/>
  <c r="S219" i="37"/>
  <c r="S203" i="37"/>
  <c r="T203" i="37"/>
  <c r="V203" i="37"/>
  <c r="AB203" i="37" s="1"/>
  <c r="AC203" i="37" s="1"/>
  <c r="S221" i="37"/>
  <c r="V221" i="37"/>
  <c r="AB221" i="37" s="1"/>
  <c r="S222" i="37"/>
  <c r="V222" i="37"/>
  <c r="AB222" i="37" s="1"/>
  <c r="S223" i="37"/>
  <c r="V223" i="37"/>
  <c r="AB223" i="37" s="1"/>
  <c r="AC223" i="37" s="1"/>
  <c r="S224" i="37"/>
  <c r="V224" i="37"/>
  <c r="AB224" i="37" s="1"/>
  <c r="AC224" i="37" s="1"/>
  <c r="S225" i="37"/>
  <c r="V225" i="37"/>
  <c r="AB225" i="37" s="1"/>
  <c r="S226" i="37"/>
  <c r="V226" i="37"/>
  <c r="AB226" i="37" s="1"/>
  <c r="S227" i="37"/>
  <c r="V227" i="37"/>
  <c r="AB227" i="37" s="1"/>
  <c r="AC227" i="37" s="1"/>
  <c r="S228" i="37"/>
  <c r="V228" i="37"/>
  <c r="AB228" i="37" s="1"/>
  <c r="AC228" i="37" s="1"/>
  <c r="S229" i="37"/>
  <c r="V229" i="37"/>
  <c r="AB229" i="37" s="1"/>
  <c r="AC229" i="37" s="1"/>
  <c r="S230" i="37"/>
  <c r="V230" i="37"/>
  <c r="AB230" i="37" s="1"/>
  <c r="AC230" i="37" s="1"/>
  <c r="S231" i="37"/>
  <c r="V231" i="37"/>
  <c r="AB231" i="37" s="1"/>
  <c r="AC231" i="37" s="1"/>
  <c r="S232" i="37"/>
  <c r="V232" i="37"/>
  <c r="AB232" i="37" s="1"/>
  <c r="AC232" i="37" s="1"/>
  <c r="T221" i="37"/>
  <c r="T222" i="37"/>
  <c r="T223" i="37"/>
  <c r="T224" i="37"/>
  <c r="T225" i="37"/>
  <c r="T226" i="37"/>
  <c r="T227" i="37"/>
  <c r="T228" i="37"/>
  <c r="T229" i="37"/>
  <c r="T230" i="37"/>
  <c r="T231" i="37"/>
  <c r="T232" i="37"/>
  <c r="V220" i="37"/>
  <c r="AB220" i="37" s="1"/>
  <c r="T220" i="37"/>
  <c r="S220" i="37"/>
  <c r="S450" i="37"/>
  <c r="T450" i="37"/>
  <c r="V450" i="37"/>
  <c r="AB450" i="37" s="1"/>
  <c r="AC450" i="37" s="1"/>
  <c r="V251" i="37"/>
  <c r="AB251" i="37" s="1"/>
  <c r="AC251" i="37" s="1"/>
  <c r="V259" i="37"/>
  <c r="AB259" i="37" s="1"/>
  <c r="V262" i="37"/>
  <c r="AB262" i="37" s="1"/>
  <c r="V265" i="37"/>
  <c r="AB265" i="37" s="1"/>
  <c r="AC265" i="37" s="1"/>
  <c r="V270" i="37"/>
  <c r="AB270" i="37" s="1"/>
  <c r="V275" i="37"/>
  <c r="AB275" i="37" s="1"/>
  <c r="V278" i="37"/>
  <c r="AB278" i="37" s="1"/>
  <c r="AC278" i="37" s="1"/>
  <c r="V283" i="37"/>
  <c r="AB283" i="37" s="1"/>
  <c r="AC283" i="37" s="1"/>
  <c r="V285" i="37"/>
  <c r="AB285" i="37" s="1"/>
  <c r="AC285" i="37" s="1"/>
  <c r="V289" i="37"/>
  <c r="AB289" i="37" s="1"/>
  <c r="AC289" i="37" s="1"/>
  <c r="V296" i="37"/>
  <c r="AB296" i="37" s="1"/>
  <c r="AC296" i="37" s="1"/>
  <c r="V300" i="37"/>
  <c r="AB300" i="37" s="1"/>
  <c r="AC300" i="37" s="1"/>
  <c r="V302" i="37"/>
  <c r="AB302" i="37" s="1"/>
  <c r="AC302" i="37" s="1"/>
  <c r="V306" i="37"/>
  <c r="AB306" i="37" s="1"/>
  <c r="AC306" i="37" s="1"/>
  <c r="V310" i="37"/>
  <c r="AB310" i="37" s="1"/>
  <c r="AC310" i="37" s="1"/>
  <c r="V314" i="37"/>
  <c r="AB314" i="37" s="1"/>
  <c r="AC314" i="37" s="1"/>
  <c r="V317" i="37"/>
  <c r="AB317" i="37" s="1"/>
  <c r="AC317" i="37" s="1"/>
  <c r="AC316" i="37" s="1"/>
  <c r="V319" i="37"/>
  <c r="AB319" i="37" s="1"/>
  <c r="AC319" i="37" s="1"/>
  <c r="V325" i="37"/>
  <c r="AB325" i="37" s="1"/>
  <c r="V329" i="37"/>
  <c r="AB329" i="37" s="1"/>
  <c r="V333" i="37"/>
  <c r="AB333" i="37" s="1"/>
  <c r="V337" i="37"/>
  <c r="AB337" i="37" s="1"/>
  <c r="V341" i="37"/>
  <c r="AB341" i="37" s="1"/>
  <c r="V345" i="37"/>
  <c r="AB345" i="37" s="1"/>
  <c r="V349" i="37"/>
  <c r="AB349" i="37" s="1"/>
  <c r="V352" i="37"/>
  <c r="AB352" i="37" s="1"/>
  <c r="AC352" i="37" s="1"/>
  <c r="V353" i="37"/>
  <c r="AB353" i="37" s="1"/>
  <c r="AC353" i="37" s="1"/>
  <c r="V367" i="37"/>
  <c r="AB367" i="37" s="1"/>
  <c r="AC367" i="37" s="1"/>
  <c r="V370" i="37"/>
  <c r="AB370" i="37" s="1"/>
  <c r="AC370" i="37" s="1"/>
  <c r="V374" i="37"/>
  <c r="AB374" i="37" s="1"/>
  <c r="AC374" i="37" s="1"/>
  <c r="AC373" i="37" s="1"/>
  <c r="V397" i="37"/>
  <c r="AB397" i="37" s="1"/>
  <c r="AC397" i="37" s="1"/>
  <c r="V403" i="37"/>
  <c r="AB403" i="37" s="1"/>
  <c r="AC403" i="37" s="1"/>
  <c r="V407" i="37"/>
  <c r="AB407" i="37" s="1"/>
  <c r="AC407" i="37" s="1"/>
  <c r="V413" i="37"/>
  <c r="AB413" i="37" s="1"/>
  <c r="AC413" i="37" s="1"/>
  <c r="V438" i="37"/>
  <c r="AB438" i="37" s="1"/>
  <c r="AC438" i="37" s="1"/>
  <c r="V464" i="37"/>
  <c r="AB464" i="37" s="1"/>
  <c r="AC464" i="37" s="1"/>
  <c r="V468" i="37"/>
  <c r="AB468" i="37" s="1"/>
  <c r="AC468" i="37" s="1"/>
  <c r="V486" i="37"/>
  <c r="AB486" i="37" s="1"/>
  <c r="AC486" i="37" s="1"/>
  <c r="V490" i="37"/>
  <c r="AB490" i="37" s="1"/>
  <c r="AC490" i="37" s="1"/>
  <c r="V492" i="37"/>
  <c r="AB492" i="37" s="1"/>
  <c r="AC492" i="37" s="1"/>
  <c r="V496" i="37"/>
  <c r="AB496" i="37" s="1"/>
  <c r="AC496" i="37" s="1"/>
  <c r="V500" i="37"/>
  <c r="AB500" i="37" s="1"/>
  <c r="AC500" i="37" s="1"/>
  <c r="V502" i="37"/>
  <c r="AB502" i="37" s="1"/>
  <c r="AC502" i="37" s="1"/>
  <c r="V506" i="37"/>
  <c r="AB506" i="37" s="1"/>
  <c r="AC506" i="37" s="1"/>
  <c r="V510" i="37"/>
  <c r="AB510" i="37" s="1"/>
  <c r="AC510" i="37" s="1"/>
  <c r="V515" i="37"/>
  <c r="AB515" i="37" s="1"/>
  <c r="AC515" i="37" s="1"/>
  <c r="V518" i="37"/>
  <c r="AB518" i="37" s="1"/>
  <c r="AC518" i="37" s="1"/>
  <c r="V521" i="37"/>
  <c r="AB521" i="37" s="1"/>
  <c r="AC521" i="37" s="1"/>
  <c r="V525" i="37"/>
  <c r="AB525" i="37" s="1"/>
  <c r="AC525" i="37" s="1"/>
  <c r="V570" i="37"/>
  <c r="AB570" i="37" s="1"/>
  <c r="AC570" i="37" s="1"/>
  <c r="V574" i="37"/>
  <c r="AB574" i="37" s="1"/>
  <c r="AC574" i="37" s="1"/>
  <c r="V253" i="37"/>
  <c r="AB253" i="37" s="1"/>
  <c r="V257" i="37"/>
  <c r="AB257" i="37" s="1"/>
  <c r="AC257" i="37" s="1"/>
  <c r="V260" i="37"/>
  <c r="AB260" i="37" s="1"/>
  <c r="AC260" i="37" s="1"/>
  <c r="V263" i="37"/>
  <c r="AB263" i="37" s="1"/>
  <c r="V266" i="37"/>
  <c r="AB266" i="37" s="1"/>
  <c r="AC266" i="37" s="1"/>
  <c r="V271" i="37"/>
  <c r="AB271" i="37" s="1"/>
  <c r="AC271" i="37" s="1"/>
  <c r="V273" i="37"/>
  <c r="AB273" i="37" s="1"/>
  <c r="V276" i="37"/>
  <c r="AB276" i="37" s="1"/>
  <c r="AC276" i="37" s="1"/>
  <c r="V279" i="37"/>
  <c r="AB279" i="37" s="1"/>
  <c r="AC279" i="37" s="1"/>
  <c r="V282" i="37"/>
  <c r="AB282" i="37" s="1"/>
  <c r="AC282" i="37" s="1"/>
  <c r="V284" i="37"/>
  <c r="AB284" i="37" s="1"/>
  <c r="AC284" i="37" s="1"/>
  <c r="V286" i="37"/>
  <c r="AB286" i="37" s="1"/>
  <c r="AC286" i="37" s="1"/>
  <c r="V290" i="37"/>
  <c r="AB290" i="37" s="1"/>
  <c r="AC290" i="37" s="1"/>
  <c r="V293" i="37"/>
  <c r="AB293" i="37" s="1"/>
  <c r="AC293" i="37" s="1"/>
  <c r="V297" i="37"/>
  <c r="AB297" i="37" s="1"/>
  <c r="AC297" i="37" s="1"/>
  <c r="V303" i="37"/>
  <c r="AB303" i="37" s="1"/>
  <c r="AC303" i="37" s="1"/>
  <c r="V307" i="37"/>
  <c r="AB307" i="37" s="1"/>
  <c r="AC307" i="37" s="1"/>
  <c r="V311" i="37"/>
  <c r="AB311" i="37" s="1"/>
  <c r="AC311" i="37" s="1"/>
  <c r="V318" i="37"/>
  <c r="AB318" i="37" s="1"/>
  <c r="AC318" i="37" s="1"/>
  <c r="V326" i="37"/>
  <c r="AB326" i="37" s="1"/>
  <c r="AC326" i="37" s="1"/>
  <c r="V330" i="37"/>
  <c r="AB330" i="37" s="1"/>
  <c r="AC330" i="37" s="1"/>
  <c r="V334" i="37"/>
  <c r="AB334" i="37" s="1"/>
  <c r="AC334" i="37" s="1"/>
  <c r="V338" i="37"/>
  <c r="AB338" i="37" s="1"/>
  <c r="AC338" i="37" s="1"/>
  <c r="V342" i="37"/>
  <c r="AB342" i="37" s="1"/>
  <c r="AC342" i="37" s="1"/>
  <c r="V346" i="37"/>
  <c r="AB346" i="37" s="1"/>
  <c r="AC346" i="37" s="1"/>
  <c r="V350" i="37"/>
  <c r="AB350" i="37" s="1"/>
  <c r="AC350" i="37" s="1"/>
  <c r="V354" i="37"/>
  <c r="AB354" i="37" s="1"/>
  <c r="AC354" i="37" s="1"/>
  <c r="V357" i="37"/>
  <c r="AB357" i="37" s="1"/>
  <c r="AC357" i="37" s="1"/>
  <c r="V371" i="37"/>
  <c r="AB371" i="37" s="1"/>
  <c r="AC371" i="37" s="1"/>
  <c r="V398" i="37"/>
  <c r="AB398" i="37" s="1"/>
  <c r="AC398" i="37" s="1"/>
  <c r="V420" i="37"/>
  <c r="AB420" i="37" s="1"/>
  <c r="AC420" i="37" s="1"/>
  <c r="V424" i="37"/>
  <c r="AB424" i="37" s="1"/>
  <c r="AC424" i="37" s="1"/>
  <c r="AC423" i="37" s="1"/>
  <c r="AC422" i="37" s="1"/>
  <c r="V432" i="37"/>
  <c r="AB432" i="37" s="1"/>
  <c r="V439" i="37"/>
  <c r="AB439" i="37" s="1"/>
  <c r="AC439" i="37" s="1"/>
  <c r="V441" i="37"/>
  <c r="AB441" i="37" s="1"/>
  <c r="AC441" i="37" s="1"/>
  <c r="V449" i="37"/>
  <c r="AB449" i="37" s="1"/>
  <c r="V459" i="37"/>
  <c r="AB459" i="37" s="1"/>
  <c r="AC459" i="37" s="1"/>
  <c r="V461" i="37"/>
  <c r="AB461" i="37" s="1"/>
  <c r="AC461" i="37" s="1"/>
  <c r="V465" i="37"/>
  <c r="AB465" i="37" s="1"/>
  <c r="AC465" i="37" s="1"/>
  <c r="V469" i="37"/>
  <c r="AB469" i="37" s="1"/>
  <c r="AC469" i="37" s="1"/>
  <c r="V472" i="37"/>
  <c r="AB472" i="37" s="1"/>
  <c r="AC472" i="37" s="1"/>
  <c r="V487" i="37"/>
  <c r="AB487" i="37" s="1"/>
  <c r="AC487" i="37" s="1"/>
  <c r="V491" i="37"/>
  <c r="AB491" i="37" s="1"/>
  <c r="AC491" i="37" s="1"/>
  <c r="V497" i="37"/>
  <c r="AB497" i="37" s="1"/>
  <c r="V501" i="37"/>
  <c r="AB501" i="37" s="1"/>
  <c r="AC501" i="37" s="1"/>
  <c r="V503" i="37"/>
  <c r="AB503" i="37" s="1"/>
  <c r="AC503" i="37" s="1"/>
  <c r="V516" i="37"/>
  <c r="AB516" i="37" s="1"/>
  <c r="AC516" i="37" s="1"/>
  <c r="V519" i="37"/>
  <c r="AB519" i="37" s="1"/>
  <c r="AC519" i="37" s="1"/>
  <c r="V522" i="37"/>
  <c r="AB522" i="37" s="1"/>
  <c r="AC522" i="37" s="1"/>
  <c r="V530" i="37"/>
  <c r="AB530" i="37" s="1"/>
  <c r="AC530" i="37" s="1"/>
  <c r="V542" i="37"/>
  <c r="AB542" i="37" s="1"/>
  <c r="AC542" i="37" s="1"/>
  <c r="V545" i="37"/>
  <c r="AB545" i="37" s="1"/>
  <c r="AC545" i="37" s="1"/>
  <c r="V552" i="37"/>
  <c r="AB552" i="37" s="1"/>
  <c r="AC552" i="37" s="1"/>
  <c r="AC551" i="37" s="1"/>
  <c r="AC550" i="37" s="1"/>
  <c r="V567" i="37"/>
  <c r="AB567" i="37" s="1"/>
  <c r="AC567" i="37" s="1"/>
  <c r="AC566" i="37" s="1"/>
  <c r="V571" i="37"/>
  <c r="AB571" i="37" s="1"/>
  <c r="AC571" i="37" s="1"/>
  <c r="V575" i="37"/>
  <c r="AB575" i="37" s="1"/>
  <c r="AC575" i="37" s="1"/>
  <c r="V254" i="37"/>
  <c r="AB254" i="37" s="1"/>
  <c r="AC254" i="37" s="1"/>
  <c r="V258" i="37"/>
  <c r="AB258" i="37" s="1"/>
  <c r="AC258" i="37" s="1"/>
  <c r="V261" i="37"/>
  <c r="AB261" i="37" s="1"/>
  <c r="AC261" i="37" s="1"/>
  <c r="V264" i="37"/>
  <c r="AB264" i="37" s="1"/>
  <c r="AC264" i="37" s="1"/>
  <c r="V267" i="37"/>
  <c r="AB267" i="37" s="1"/>
  <c r="V274" i="37"/>
  <c r="AB274" i="37" s="1"/>
  <c r="AC274" i="37" s="1"/>
  <c r="V277" i="37"/>
  <c r="AB277" i="37" s="1"/>
  <c r="AC277" i="37" s="1"/>
  <c r="V280" i="37"/>
  <c r="AB280" i="37" s="1"/>
  <c r="AC280" i="37" s="1"/>
  <c r="V287" i="37"/>
  <c r="AB287" i="37" s="1"/>
  <c r="AC287" i="37" s="1"/>
  <c r="V291" i="37"/>
  <c r="AB291" i="37" s="1"/>
  <c r="AC291" i="37" s="1"/>
  <c r="V294" i="37"/>
  <c r="AB294" i="37" s="1"/>
  <c r="AC294" i="37" s="1"/>
  <c r="V298" i="37"/>
  <c r="AB298" i="37" s="1"/>
  <c r="AC298" i="37" s="1"/>
  <c r="V301" i="37"/>
  <c r="AB301" i="37" s="1"/>
  <c r="AC301" i="37" s="1"/>
  <c r="V304" i="37"/>
  <c r="AB304" i="37" s="1"/>
  <c r="AC304" i="37" s="1"/>
  <c r="V308" i="37"/>
  <c r="AB308" i="37" s="1"/>
  <c r="AC308" i="37" s="1"/>
  <c r="V312" i="37"/>
  <c r="AB312" i="37" s="1"/>
  <c r="AC312" i="37" s="1"/>
  <c r="V315" i="37"/>
  <c r="AB315" i="37" s="1"/>
  <c r="AC315" i="37" s="1"/>
  <c r="V323" i="37"/>
  <c r="AB323" i="37" s="1"/>
  <c r="V327" i="37"/>
  <c r="AB327" i="37" s="1"/>
  <c r="V331" i="37"/>
  <c r="AB331" i="37" s="1"/>
  <c r="V335" i="37"/>
  <c r="AB335" i="37" s="1"/>
  <c r="V339" i="37"/>
  <c r="AB339" i="37" s="1"/>
  <c r="V343" i="37"/>
  <c r="AB343" i="37" s="1"/>
  <c r="V347" i="37"/>
  <c r="AB347" i="37" s="1"/>
  <c r="V351" i="37"/>
  <c r="AB351" i="37" s="1"/>
  <c r="AC351" i="37" s="1"/>
  <c r="V372" i="37"/>
  <c r="AB372" i="37" s="1"/>
  <c r="AC372" i="37" s="1"/>
  <c r="V380" i="37"/>
  <c r="AB380" i="37" s="1"/>
  <c r="AC380" i="37" s="1"/>
  <c r="V384" i="37"/>
  <c r="AB384" i="37" s="1"/>
  <c r="AC384" i="37" s="1"/>
  <c r="V395" i="37"/>
  <c r="AB395" i="37" s="1"/>
  <c r="AC395" i="37" s="1"/>
  <c r="V399" i="37"/>
  <c r="AB399" i="37" s="1"/>
  <c r="AC399" i="37" s="1"/>
  <c r="V419" i="37"/>
  <c r="AB419" i="37" s="1"/>
  <c r="AC419" i="37" s="1"/>
  <c r="V421" i="37"/>
  <c r="AB421" i="37" s="1"/>
  <c r="AC421" i="37" s="1"/>
  <c r="V425" i="37"/>
  <c r="AB425" i="37" s="1"/>
  <c r="AC425" i="37" s="1"/>
  <c r="V429" i="37"/>
  <c r="AB429" i="37" s="1"/>
  <c r="AC429" i="37" s="1"/>
  <c r="V433" i="37"/>
  <c r="AB433" i="37" s="1"/>
  <c r="V466" i="37"/>
  <c r="AB466" i="37" s="1"/>
  <c r="AC466" i="37" s="1"/>
  <c r="V478" i="37"/>
  <c r="AB478" i="37" s="1"/>
  <c r="AC478" i="37" s="1"/>
  <c r="V488" i="37"/>
  <c r="AB488" i="37" s="1"/>
  <c r="V494" i="37"/>
  <c r="AB494" i="37" s="1"/>
  <c r="AC494" i="37" s="1"/>
  <c r="AC493" i="37" s="1"/>
  <c r="V498" i="37"/>
  <c r="AB498" i="37" s="1"/>
  <c r="AC498" i="37" s="1"/>
  <c r="V520" i="37"/>
  <c r="AB520" i="37" s="1"/>
  <c r="AC520" i="37" s="1"/>
  <c r="V543" i="37"/>
  <c r="AB543" i="37" s="1"/>
  <c r="AC543" i="37" s="1"/>
  <c r="V547" i="37"/>
  <c r="AB547" i="37" s="1"/>
  <c r="V553" i="37"/>
  <c r="AB553" i="37" s="1"/>
  <c r="V563" i="37"/>
  <c r="AB563" i="37" s="1"/>
  <c r="AC563" i="37" s="1"/>
  <c r="AC562" i="37" s="1"/>
  <c r="V568" i="37"/>
  <c r="AB568" i="37" s="1"/>
  <c r="AC568" i="37" s="1"/>
  <c r="V572" i="37"/>
  <c r="AB572" i="37" s="1"/>
  <c r="AC572" i="37" s="1"/>
  <c r="V269" i="37"/>
  <c r="AB269" i="37" s="1"/>
  <c r="V299" i="37"/>
  <c r="AB299" i="37" s="1"/>
  <c r="AC299" i="37" s="1"/>
  <c r="V332" i="37"/>
  <c r="AB332" i="37" s="1"/>
  <c r="AC332" i="37" s="1"/>
  <c r="V348" i="37"/>
  <c r="AB348" i="37" s="1"/>
  <c r="AC348" i="37" s="1"/>
  <c r="V359" i="37"/>
  <c r="AB359" i="37" s="1"/>
  <c r="AC359" i="37" s="1"/>
  <c r="V366" i="37"/>
  <c r="AB366" i="37" s="1"/>
  <c r="AC366" i="37" s="1"/>
  <c r="V381" i="37"/>
  <c r="AB381" i="37" s="1"/>
  <c r="AC381" i="37" s="1"/>
  <c r="V402" i="37"/>
  <c r="AB402" i="37" s="1"/>
  <c r="V426" i="37"/>
  <c r="AB426" i="37" s="1"/>
  <c r="AC426" i="37" s="1"/>
  <c r="V467" i="37"/>
  <c r="AB467" i="37" s="1"/>
  <c r="AC467" i="37" s="1"/>
  <c r="V479" i="37"/>
  <c r="AB479" i="37" s="1"/>
  <c r="AC479" i="37" s="1"/>
  <c r="V485" i="37"/>
  <c r="AB485" i="37" s="1"/>
  <c r="AC485" i="37" s="1"/>
  <c r="V512" i="37"/>
  <c r="AB512" i="37" s="1"/>
  <c r="AC512" i="37" s="1"/>
  <c r="V514" i="37"/>
  <c r="AB514" i="37" s="1"/>
  <c r="AC514" i="37" s="1"/>
  <c r="V281" i="37"/>
  <c r="AB281" i="37" s="1"/>
  <c r="AC281" i="37" s="1"/>
  <c r="V288" i="37"/>
  <c r="AB288" i="37" s="1"/>
  <c r="AC288" i="37" s="1"/>
  <c r="V320" i="37"/>
  <c r="AB320" i="37" s="1"/>
  <c r="AC320" i="37" s="1"/>
  <c r="V321" i="37"/>
  <c r="AB321" i="37" s="1"/>
  <c r="AC321" i="37" s="1"/>
  <c r="V336" i="37"/>
  <c r="AB336" i="37" s="1"/>
  <c r="AC336" i="37" s="1"/>
  <c r="V355" i="37"/>
  <c r="AB355" i="37" s="1"/>
  <c r="AC355" i="37" s="1"/>
  <c r="V396" i="37"/>
  <c r="AB396" i="37" s="1"/>
  <c r="AC396" i="37" s="1"/>
  <c r="V416" i="37"/>
  <c r="AB416" i="37" s="1"/>
  <c r="AC416" i="37" s="1"/>
  <c r="V434" i="37"/>
  <c r="AB434" i="37" s="1"/>
  <c r="AC434" i="37" s="1"/>
  <c r="V456" i="37"/>
  <c r="AB456" i="37" s="1"/>
  <c r="AC456" i="37" s="1"/>
  <c r="V489" i="37"/>
  <c r="AB489" i="37" s="1"/>
  <c r="AC489" i="37" s="1"/>
  <c r="V524" i="37"/>
  <c r="AB524" i="37" s="1"/>
  <c r="AC524" i="37" s="1"/>
  <c r="V268" i="37"/>
  <c r="AB268" i="37" s="1"/>
  <c r="AC268" i="37" s="1"/>
  <c r="V272" i="37"/>
  <c r="AB272" i="37" s="1"/>
  <c r="AC272" i="37" s="1"/>
  <c r="V292" i="37"/>
  <c r="AB292" i="37" s="1"/>
  <c r="AC292" i="37" s="1"/>
  <c r="V305" i="37"/>
  <c r="AB305" i="37" s="1"/>
  <c r="AC305" i="37" s="1"/>
  <c r="V324" i="37"/>
  <c r="AB324" i="37" s="1"/>
  <c r="AC324" i="37" s="1"/>
  <c r="V340" i="37"/>
  <c r="AB340" i="37" s="1"/>
  <c r="AC340" i="37" s="1"/>
  <c r="V400" i="37"/>
  <c r="AB400" i="37" s="1"/>
  <c r="AC400" i="37" s="1"/>
  <c r="V443" i="37"/>
  <c r="AB443" i="37" s="1"/>
  <c r="AC443" i="37" s="1"/>
  <c r="V495" i="37"/>
  <c r="AB495" i="37" s="1"/>
  <c r="AC495" i="37" s="1"/>
  <c r="V505" i="37"/>
  <c r="AB505" i="37" s="1"/>
  <c r="V544" i="37"/>
  <c r="AB544" i="37" s="1"/>
  <c r="AC544" i="37" s="1"/>
  <c r="V250" i="37"/>
  <c r="AB250" i="37" s="1"/>
  <c r="AC250" i="37" s="1"/>
  <c r="AC249" i="37" s="1"/>
  <c r="V295" i="37"/>
  <c r="AB295" i="37" s="1"/>
  <c r="AC295" i="37" s="1"/>
  <c r="V309" i="37"/>
  <c r="AB309" i="37" s="1"/>
  <c r="AC309" i="37" s="1"/>
  <c r="V328" i="37"/>
  <c r="AB328" i="37" s="1"/>
  <c r="AC328" i="37" s="1"/>
  <c r="V344" i="37"/>
  <c r="AB344" i="37" s="1"/>
  <c r="AC344" i="37" s="1"/>
  <c r="V499" i="37"/>
  <c r="AB499" i="37" s="1"/>
  <c r="AC499" i="37" s="1"/>
  <c r="V565" i="37"/>
  <c r="AB565" i="37" s="1"/>
  <c r="AC565" i="37" s="1"/>
  <c r="V233" i="37"/>
  <c r="AB233" i="37" s="1"/>
  <c r="AC233" i="37" s="1"/>
  <c r="V238" i="37"/>
  <c r="AB238" i="37" s="1"/>
  <c r="AC238" i="37" s="1"/>
  <c r="V241" i="37"/>
  <c r="AB241" i="37" s="1"/>
  <c r="V245" i="37"/>
  <c r="AB245" i="37" s="1"/>
  <c r="AC245" i="37" s="1"/>
  <c r="V236" i="37"/>
  <c r="AB236" i="37" s="1"/>
  <c r="AC236" i="37" s="1"/>
  <c r="V239" i="37"/>
  <c r="AB239" i="37" s="1"/>
  <c r="AC239" i="37" s="1"/>
  <c r="V242" i="37"/>
  <c r="AB242" i="37" s="1"/>
  <c r="AC242" i="37" s="1"/>
  <c r="V234" i="37"/>
  <c r="AB234" i="37" s="1"/>
  <c r="AC234" i="37" s="1"/>
  <c r="V243" i="37"/>
  <c r="AB243" i="37" s="1"/>
  <c r="AC243" i="37" s="1"/>
  <c r="V246" i="37"/>
  <c r="AB246" i="37" s="1"/>
  <c r="AC246" i="37" s="1"/>
  <c r="V235" i="37"/>
  <c r="AB235" i="37" s="1"/>
  <c r="AC235" i="37" s="1"/>
  <c r="V237" i="37"/>
  <c r="AB237" i="37" s="1"/>
  <c r="AC237" i="37" s="1"/>
  <c r="V240" i="37"/>
  <c r="AB240" i="37" s="1"/>
  <c r="V244" i="37"/>
  <c r="AB244" i="37" s="1"/>
  <c r="AC244" i="37" s="1"/>
  <c r="S235" i="37"/>
  <c r="T235" i="37"/>
  <c r="T238" i="37"/>
  <c r="T241" i="37"/>
  <c r="T243" i="37"/>
  <c r="T245" i="37"/>
  <c r="T246" i="37"/>
  <c r="S234" i="37"/>
  <c r="T239" i="37"/>
  <c r="S240" i="37"/>
  <c r="T244" i="37"/>
  <c r="S245" i="37"/>
  <c r="S233" i="37"/>
  <c r="T234" i="37"/>
  <c r="S236" i="37"/>
  <c r="T240" i="37"/>
  <c r="S241" i="37"/>
  <c r="S242" i="37"/>
  <c r="S246" i="37"/>
  <c r="T233" i="37"/>
  <c r="T236" i="37"/>
  <c r="S237" i="37"/>
  <c r="T242" i="37"/>
  <c r="T237" i="37"/>
  <c r="S243" i="37"/>
  <c r="S239" i="37"/>
  <c r="S244" i="37"/>
  <c r="S238" i="37"/>
  <c r="S324" i="37"/>
  <c r="S328" i="37"/>
  <c r="S334" i="37"/>
  <c r="S336" i="37"/>
  <c r="S338" i="37"/>
  <c r="S340" i="37"/>
  <c r="S342" i="37"/>
  <c r="S344" i="37"/>
  <c r="S346" i="37"/>
  <c r="S348" i="37"/>
  <c r="S405" i="37"/>
  <c r="T324" i="37"/>
  <c r="T328" i="37"/>
  <c r="T334" i="37"/>
  <c r="T336" i="37"/>
  <c r="T338" i="37"/>
  <c r="T340" i="37"/>
  <c r="T342" i="37"/>
  <c r="T344" i="37"/>
  <c r="T346" i="37"/>
  <c r="T348" i="37"/>
  <c r="T405" i="37"/>
  <c r="S438" i="37"/>
  <c r="S496" i="37"/>
  <c r="S498" i="37"/>
  <c r="S500" i="37"/>
  <c r="T498" i="37"/>
  <c r="S576" i="37"/>
  <c r="T496" i="37"/>
  <c r="T576" i="37"/>
  <c r="T500" i="37"/>
  <c r="T438" i="37"/>
  <c r="AC160" i="37" l="1"/>
  <c r="AC335" i="37"/>
  <c r="AC267" i="37"/>
  <c r="AC547" i="37"/>
  <c r="AC49" i="37"/>
  <c r="AC48" i="37" s="1"/>
  <c r="AC47" i="37" s="1"/>
  <c r="AC488" i="37"/>
  <c r="AC339" i="37"/>
  <c r="AC553" i="37"/>
  <c r="AC347" i="37"/>
  <c r="AC331" i="37"/>
  <c r="AC497" i="37"/>
  <c r="AC449" i="37"/>
  <c r="AC263" i="37"/>
  <c r="AC262" i="37" s="1"/>
  <c r="AC341" i="37"/>
  <c r="AC325" i="37"/>
  <c r="AC156" i="37"/>
  <c r="AC95" i="37"/>
  <c r="AC94" i="37" s="1"/>
  <c r="AC93" i="37" s="1"/>
  <c r="W93" i="37" s="1"/>
  <c r="AC76" i="37"/>
  <c r="AC75" i="37" s="1"/>
  <c r="AC88" i="37"/>
  <c r="AC87" i="37" s="1"/>
  <c r="AC86" i="37" s="1"/>
  <c r="AC53" i="37"/>
  <c r="AC253" i="37"/>
  <c r="AC252" i="37" s="1"/>
  <c r="AC345" i="37"/>
  <c r="AC329" i="37"/>
  <c r="AC505" i="37"/>
  <c r="AC402" i="37"/>
  <c r="AC401" i="37" s="1"/>
  <c r="AC433" i="37"/>
  <c r="AC432" i="37" s="1"/>
  <c r="AC431" i="37" s="1"/>
  <c r="AC343" i="37"/>
  <c r="AC327" i="37"/>
  <c r="AC273" i="37"/>
  <c r="AC337" i="37"/>
  <c r="AC275" i="37"/>
  <c r="AC259" i="37"/>
  <c r="AC226" i="37"/>
  <c r="AC225" i="37" s="1"/>
  <c r="AC222" i="37"/>
  <c r="AC221" i="37" s="1"/>
  <c r="AC220" i="37" s="1"/>
  <c r="AC91" i="37"/>
  <c r="AC90" i="37" s="1"/>
  <c r="AC83" i="37"/>
  <c r="AC82" i="37" s="1"/>
  <c r="W82" i="37" s="1"/>
  <c r="AC63" i="37"/>
  <c r="AC62" i="37" s="1"/>
  <c r="AC61" i="37" s="1"/>
  <c r="AC241" i="37"/>
  <c r="AC240" i="37" s="1"/>
  <c r="AC323" i="37"/>
  <c r="AC349" i="37"/>
  <c r="AC333" i="37"/>
  <c r="AC270" i="37"/>
  <c r="AC269" i="37" s="1"/>
  <c r="AC136" i="37"/>
  <c r="AC71" i="37"/>
  <c r="AC70" i="37" s="1"/>
  <c r="AC69" i="37" s="1"/>
  <c r="AC68" i="37" s="1"/>
  <c r="W73" i="37"/>
  <c r="W231" i="37"/>
  <c r="W79" i="37"/>
  <c r="W229" i="37"/>
  <c r="W55" i="37"/>
  <c r="W66" i="37"/>
  <c r="W217" i="37"/>
  <c r="W196" i="37"/>
  <c r="W18" i="37"/>
  <c r="W33" i="37"/>
  <c r="W190" i="37"/>
  <c r="W210" i="37"/>
  <c r="W130" i="37"/>
  <c r="W201" i="37"/>
  <c r="W126" i="37"/>
  <c r="W106" i="37"/>
  <c r="W219" i="37"/>
  <c r="W195" i="37"/>
  <c r="W42" i="37"/>
  <c r="W43" i="37"/>
  <c r="W24" i="37"/>
  <c r="W56" i="37"/>
  <c r="W27" i="37"/>
  <c r="W35" i="37"/>
  <c r="W23" i="37"/>
  <c r="W20" i="37"/>
  <c r="W51" i="37"/>
  <c r="W52" i="37"/>
  <c r="W36" i="37"/>
  <c r="W67" i="37"/>
  <c r="AA638" i="37"/>
  <c r="AA640" i="37" s="1"/>
  <c r="AA645" i="37"/>
  <c r="AA647" i="37" s="1"/>
  <c r="W257" i="37"/>
  <c r="W199" i="37"/>
  <c r="W182" i="37"/>
  <c r="W205" i="37"/>
  <c r="W150" i="37"/>
  <c r="W194" i="37"/>
  <c r="W207" i="37"/>
  <c r="W172" i="37"/>
  <c r="W65" i="37"/>
  <c r="W152" i="37"/>
  <c r="W184" i="37"/>
  <c r="W109" i="37"/>
  <c r="W228" i="37"/>
  <c r="W215" i="37"/>
  <c r="W212" i="37"/>
  <c r="W113" i="37"/>
  <c r="W98" i="37"/>
  <c r="AA659" i="37"/>
  <c r="AA661" i="37" s="1"/>
  <c r="W208" i="37"/>
  <c r="W203" i="37"/>
  <c r="W119" i="37"/>
  <c r="W139" i="37"/>
  <c r="W214" i="37"/>
  <c r="W99" i="37"/>
  <c r="AA666" i="37"/>
  <c r="AA668" i="37" s="1"/>
  <c r="W120" i="37"/>
  <c r="W110" i="37"/>
  <c r="W107" i="37"/>
  <c r="W112" i="37"/>
  <c r="W209" i="37"/>
  <c r="W114" i="37"/>
  <c r="W111" i="37"/>
  <c r="W108" i="37"/>
  <c r="W105" i="37"/>
  <c r="W104" i="37"/>
  <c r="W101" i="37"/>
  <c r="W100" i="37"/>
  <c r="AA687" i="37"/>
  <c r="AA689" i="37" s="1"/>
  <c r="AA680" i="37"/>
  <c r="AA682" i="37" s="1"/>
  <c r="W115" i="37"/>
  <c r="W103" i="37"/>
  <c r="W138" i="37"/>
  <c r="W133" i="37"/>
  <c r="W132" i="37"/>
  <c r="W127" i="37"/>
  <c r="W129" i="37"/>
  <c r="W118" i="37"/>
  <c r="W121" i="37"/>
  <c r="W134" i="37"/>
  <c r="W131" i="37"/>
  <c r="W128" i="37"/>
  <c r="W123" i="37"/>
  <c r="W135" i="37"/>
  <c r="W122" i="37"/>
  <c r="W124" i="37"/>
  <c r="W125" i="37"/>
  <c r="W117" i="37"/>
  <c r="W116" i="37"/>
  <c r="W145" i="37"/>
  <c r="W151" i="37"/>
  <c r="W146" i="37"/>
  <c r="W147" i="37"/>
  <c r="W153" i="37"/>
  <c r="W149" i="37"/>
  <c r="W148" i="37"/>
  <c r="W154" i="37"/>
  <c r="AA694" i="37"/>
  <c r="AA696" i="37" s="1"/>
  <c r="AA743" i="37"/>
  <c r="AA745" i="37" s="1"/>
  <c r="AA736" i="37"/>
  <c r="AA738" i="37" s="1"/>
  <c r="AA729" i="37"/>
  <c r="AA731" i="37" s="1"/>
  <c r="AA724" i="37"/>
  <c r="AA715" i="37"/>
  <c r="AA717" i="37" s="1"/>
  <c r="AA710" i="37"/>
  <c r="AA701" i="37"/>
  <c r="AA703" i="37" s="1"/>
  <c r="W328" i="37"/>
  <c r="W340" i="37"/>
  <c r="W336" i="37"/>
  <c r="W332" i="37"/>
  <c r="W254" i="37"/>
  <c r="W350" i="37"/>
  <c r="W342" i="37"/>
  <c r="W334" i="37"/>
  <c r="W326" i="37"/>
  <c r="W276" i="37"/>
  <c r="W344" i="37"/>
  <c r="W324" i="37"/>
  <c r="W348" i="37"/>
  <c r="W264" i="37"/>
  <c r="W346" i="37"/>
  <c r="W338" i="37"/>
  <c r="W330" i="37"/>
  <c r="W253" i="37"/>
  <c r="W450" i="37"/>
  <c r="W241" i="37"/>
  <c r="W268" i="37"/>
  <c r="W434" i="37"/>
  <c r="W402" i="37"/>
  <c r="W563" i="37"/>
  <c r="W552" i="37"/>
  <c r="W424" i="37"/>
  <c r="W271" i="37"/>
  <c r="W496" i="37"/>
  <c r="W438" i="37"/>
  <c r="W242" i="37"/>
  <c r="W498" i="37"/>
  <c r="W274" i="37"/>
  <c r="W567" i="37"/>
  <c r="W263" i="37"/>
  <c r="W506" i="37"/>
  <c r="W500" i="37"/>
  <c r="W403" i="37"/>
  <c r="W270" i="37"/>
  <c r="W232" i="37"/>
  <c r="W227" i="37"/>
  <c r="W226" i="37"/>
  <c r="W224" i="37"/>
  <c r="W223" i="37"/>
  <c r="W222" i="37"/>
  <c r="W221" i="37"/>
  <c r="W494" i="37"/>
  <c r="W428" i="37"/>
  <c r="W433" i="37"/>
  <c r="W250" i="37"/>
  <c r="W489" i="37"/>
  <c r="W432" i="37"/>
  <c r="W374" i="37"/>
  <c r="W317" i="37"/>
  <c r="W251" i="37"/>
  <c r="W216" i="37"/>
  <c r="W180" i="37"/>
  <c r="W176" i="37"/>
  <c r="W168" i="37"/>
  <c r="W164" i="37"/>
  <c r="W179" i="37"/>
  <c r="W175" i="37"/>
  <c r="W171" i="37"/>
  <c r="W167" i="37"/>
  <c r="W163" i="37"/>
  <c r="W178" i="37"/>
  <c r="W174" i="37"/>
  <c r="W170" i="37"/>
  <c r="W166" i="37"/>
  <c r="W162" i="37"/>
  <c r="W181" i="37"/>
  <c r="W177" i="37"/>
  <c r="W173" i="37"/>
  <c r="W169" i="37"/>
  <c r="W165" i="37"/>
  <c r="W213" i="37"/>
  <c r="W218" i="37"/>
  <c r="W211" i="37"/>
  <c r="W206" i="37"/>
  <c r="W198" i="37"/>
  <c r="W200" i="37"/>
  <c r="W204" i="37"/>
  <c r="W202" i="37"/>
  <c r="W197" i="37"/>
  <c r="W191" i="37"/>
  <c r="W185" i="37"/>
  <c r="W193" i="37"/>
  <c r="W192" i="37"/>
  <c r="W187" i="37"/>
  <c r="W186" i="37"/>
  <c r="W189" i="37"/>
  <c r="W188" i="37"/>
  <c r="W183" i="37"/>
  <c r="W230" i="37"/>
  <c r="AA752" i="37"/>
  <c r="AA750" i="37"/>
  <c r="W272" i="37"/>
  <c r="W233" i="37"/>
  <c r="AA757" i="37"/>
  <c r="AA759" i="37" s="1"/>
  <c r="AA764" i="37"/>
  <c r="AA766" i="37" s="1"/>
  <c r="W575" i="37"/>
  <c r="W90" i="37" l="1"/>
  <c r="W86" i="37"/>
  <c r="W12" i="37"/>
  <c r="W10" i="37"/>
  <c r="W38" i="37"/>
  <c r="W31" i="37"/>
  <c r="W45" i="37"/>
  <c r="W2" i="37"/>
  <c r="W57" i="37"/>
  <c r="W26" i="37"/>
  <c r="W53" i="37"/>
  <c r="W22" i="37"/>
  <c r="W61" i="37"/>
  <c r="W30" i="37"/>
  <c r="W75" i="37"/>
  <c r="W44" i="37"/>
  <c r="W68" i="37"/>
  <c r="W37" i="37"/>
  <c r="W47" i="37"/>
  <c r="W220" i="37"/>
  <c r="W225" i="37"/>
  <c r="W260" i="37"/>
  <c r="W235" i="37"/>
  <c r="W234" i="37"/>
  <c r="N248" i="37"/>
  <c r="N247" i="37"/>
  <c r="R247" i="37" l="1"/>
  <c r="T247" i="37"/>
  <c r="R248" i="37"/>
  <c r="S248" i="37" s="1"/>
  <c r="T248" i="37"/>
  <c r="AA772" i="37"/>
  <c r="S247" i="37" l="1"/>
  <c r="AA774" i="37"/>
  <c r="W541" i="37" l="1"/>
  <c r="W534" i="37"/>
  <c r="W526" i="37"/>
  <c r="W511" i="37"/>
  <c r="W507" i="37"/>
  <c r="W484" i="37"/>
  <c r="W480" i="37"/>
  <c r="W476" i="37"/>
  <c r="W474" i="37"/>
  <c r="W457" i="37"/>
  <c r="W430" i="37"/>
  <c r="W410" i="37"/>
  <c r="W406" i="37"/>
  <c r="W392" i="37"/>
  <c r="W379" i="37"/>
  <c r="W376" i="37"/>
  <c r="W369" i="37"/>
  <c r="W537" i="37"/>
  <c r="W533" i="37"/>
  <c r="W529" i="37"/>
  <c r="W483" i="37"/>
  <c r="W475" i="37"/>
  <c r="W473" i="37"/>
  <c r="W463" i="37"/>
  <c r="W440" i="37"/>
  <c r="W412" i="37"/>
  <c r="W391" i="37"/>
  <c r="W386" i="37"/>
  <c r="W383" i="37"/>
  <c r="W540" i="37"/>
  <c r="W536" i="37"/>
  <c r="W532" i="37"/>
  <c r="W528" i="37"/>
  <c r="W509" i="37"/>
  <c r="W482" i="37"/>
  <c r="W460" i="37"/>
  <c r="W455" i="37"/>
  <c r="W451" i="37"/>
  <c r="W442" i="37"/>
  <c r="W418" i="37"/>
  <c r="W408" i="37"/>
  <c r="W382" i="37"/>
  <c r="W378" i="37"/>
  <c r="W356" i="37"/>
  <c r="W322" i="37"/>
  <c r="W569" i="37"/>
  <c r="W539" i="37"/>
  <c r="W531" i="37"/>
  <c r="W527" i="37"/>
  <c r="W523" i="37"/>
  <c r="W513" i="37"/>
  <c r="W508" i="37"/>
  <c r="W504" i="37"/>
  <c r="W481" i="37"/>
  <c r="W477" i="37"/>
  <c r="W393" i="37"/>
  <c r="W388" i="37"/>
  <c r="W377" i="37"/>
  <c r="W363" i="37"/>
  <c r="W458" i="37"/>
  <c r="W535" i="37"/>
  <c r="W517" i="37"/>
  <c r="W394" i="37"/>
  <c r="W448" i="37"/>
  <c r="W390" i="37"/>
  <c r="W362" i="37"/>
  <c r="W411" i="37"/>
  <c r="W409" i="37"/>
  <c r="W389" i="37"/>
  <c r="W361" i="37"/>
  <c r="W577" i="37"/>
  <c r="W573" i="37"/>
  <c r="W538" i="37"/>
  <c r="W452" i="37"/>
  <c r="W417" i="37"/>
  <c r="W375" i="37"/>
  <c r="W470" i="37" l="1"/>
  <c r="W364" i="37"/>
  <c r="W404" i="37"/>
  <c r="W446" i="37"/>
  <c r="W444" i="37"/>
  <c r="W427" i="37"/>
  <c r="W414" i="37"/>
  <c r="N249" i="37" l="1"/>
  <c r="N250" i="37"/>
  <c r="N251" i="37"/>
  <c r="N252" i="37"/>
  <c r="N253" i="37"/>
  <c r="N254" i="37"/>
  <c r="N255" i="37"/>
  <c r="N256" i="37"/>
  <c r="N257" i="37"/>
  <c r="N258" i="37"/>
  <c r="N259" i="37"/>
  <c r="N260" i="37"/>
  <c r="N261" i="37"/>
  <c r="N262" i="37"/>
  <c r="N263" i="37"/>
  <c r="N264" i="37"/>
  <c r="N265" i="37"/>
  <c r="N266" i="37"/>
  <c r="N267" i="37"/>
  <c r="N268" i="37"/>
  <c r="N269" i="37"/>
  <c r="N270" i="37"/>
  <c r="N271" i="37"/>
  <c r="N272" i="37"/>
  <c r="N273" i="37"/>
  <c r="N274" i="37"/>
  <c r="N275" i="37"/>
  <c r="N276" i="37"/>
  <c r="N277" i="37"/>
  <c r="N278" i="37"/>
  <c r="N279" i="37"/>
  <c r="N280" i="37"/>
  <c r="N281" i="37"/>
  <c r="N282" i="37"/>
  <c r="N283" i="37"/>
  <c r="N284" i="37"/>
  <c r="N285" i="37"/>
  <c r="N286" i="37"/>
  <c r="N287" i="37"/>
  <c r="N288" i="37"/>
  <c r="N289" i="37"/>
  <c r="N290" i="37"/>
  <c r="R277" i="37" l="1"/>
  <c r="S277" i="37" s="1"/>
  <c r="T277" i="37"/>
  <c r="R275" i="37"/>
  <c r="S275" i="37" s="1"/>
  <c r="T275" i="37"/>
  <c r="R259" i="37"/>
  <c r="S259" i="37" s="1"/>
  <c r="T259" i="37"/>
  <c r="R260" i="37"/>
  <c r="S260" i="37" s="1"/>
  <c r="T260" i="37"/>
  <c r="R289" i="37"/>
  <c r="S289" i="37" s="1"/>
  <c r="T289" i="37"/>
  <c r="R278" i="37"/>
  <c r="S278" i="37" s="1"/>
  <c r="T278" i="37"/>
  <c r="R270" i="37"/>
  <c r="S270" i="37" s="1"/>
  <c r="T270" i="37"/>
  <c r="R288" i="37"/>
  <c r="S288" i="37" s="1"/>
  <c r="T288" i="37"/>
  <c r="R274" i="37"/>
  <c r="S274" i="37" s="1"/>
  <c r="T274" i="37"/>
  <c r="R285" i="37"/>
  <c r="S285" i="37" s="1"/>
  <c r="T285" i="37"/>
  <c r="R283" i="37"/>
  <c r="S283" i="37" s="1"/>
  <c r="T283" i="37"/>
  <c r="R265" i="37"/>
  <c r="S265" i="37" s="1"/>
  <c r="T265" i="37"/>
  <c r="R262" i="37"/>
  <c r="S262" i="37" s="1"/>
  <c r="T262" i="37"/>
  <c r="R253" i="37"/>
  <c r="S253" i="37" s="1"/>
  <c r="T253" i="37"/>
  <c r="R281" i="37"/>
  <c r="S281" i="37" s="1"/>
  <c r="T281" i="37"/>
  <c r="R272" i="37"/>
  <c r="S272" i="37" s="1"/>
  <c r="T272" i="37"/>
  <c r="R269" i="37"/>
  <c r="S269" i="37" s="1"/>
  <c r="T269" i="37"/>
  <c r="R268" i="37"/>
  <c r="S268" i="37" s="1"/>
  <c r="T268" i="37"/>
  <c r="R252" i="37"/>
  <c r="S252" i="37" s="1"/>
  <c r="T252" i="37"/>
  <c r="R251" i="37"/>
  <c r="S251" i="37" s="1"/>
  <c r="T251" i="37"/>
  <c r="R287" i="37"/>
  <c r="S287" i="37" s="1"/>
  <c r="T287" i="37"/>
  <c r="R280" i="37"/>
  <c r="S280" i="37" s="1"/>
  <c r="T280" i="37"/>
  <c r="R267" i="37"/>
  <c r="S267" i="37" s="1"/>
  <c r="T267" i="37"/>
  <c r="R264" i="37"/>
  <c r="S264" i="37" s="1"/>
  <c r="T264" i="37"/>
  <c r="R261" i="37"/>
  <c r="S261" i="37" s="1"/>
  <c r="T261" i="37"/>
  <c r="R258" i="37"/>
  <c r="S258" i="37" s="1"/>
  <c r="T258" i="37"/>
  <c r="R256" i="37"/>
  <c r="S256" i="37" s="1"/>
  <c r="T256" i="37"/>
  <c r="R250" i="37"/>
  <c r="S250" i="37" s="1"/>
  <c r="T250" i="37"/>
  <c r="R290" i="37"/>
  <c r="S290" i="37" s="1"/>
  <c r="T290" i="37"/>
  <c r="R286" i="37"/>
  <c r="S286" i="37" s="1"/>
  <c r="T286" i="37"/>
  <c r="R284" i="37"/>
  <c r="S284" i="37" s="1"/>
  <c r="T284" i="37"/>
  <c r="R282" i="37"/>
  <c r="S282" i="37" s="1"/>
  <c r="T282" i="37"/>
  <c r="R279" i="37"/>
  <c r="S279" i="37" s="1"/>
  <c r="T279" i="37"/>
  <c r="R276" i="37"/>
  <c r="S276" i="37" s="1"/>
  <c r="T276" i="37"/>
  <c r="R273" i="37"/>
  <c r="S273" i="37" s="1"/>
  <c r="T273" i="37"/>
  <c r="R271" i="37"/>
  <c r="S271" i="37" s="1"/>
  <c r="T271" i="37"/>
  <c r="R266" i="37"/>
  <c r="S266" i="37" s="1"/>
  <c r="T266" i="37"/>
  <c r="R263" i="37"/>
  <c r="S263" i="37" s="1"/>
  <c r="T263" i="37"/>
  <c r="R257" i="37"/>
  <c r="S257" i="37" s="1"/>
  <c r="T257" i="37"/>
  <c r="R255" i="37"/>
  <c r="S255" i="37" s="1"/>
  <c r="T255" i="37"/>
  <c r="R254" i="37"/>
  <c r="S254" i="37" s="1"/>
  <c r="T254" i="37"/>
  <c r="R249" i="37"/>
  <c r="S249" i="37" s="1"/>
  <c r="T249" i="37"/>
  <c r="AA779" i="37" l="1"/>
  <c r="AA781" i="37" l="1"/>
  <c r="N291" i="37" l="1"/>
  <c r="N292" i="37"/>
  <c r="N293" i="37"/>
  <c r="N294" i="37"/>
  <c r="N295" i="37"/>
  <c r="N296" i="37"/>
  <c r="N297" i="37"/>
  <c r="N298" i="37"/>
  <c r="N299" i="37"/>
  <c r="N300" i="37"/>
  <c r="N301" i="37"/>
  <c r="N302" i="37"/>
  <c r="N303" i="37"/>
  <c r="N304" i="37"/>
  <c r="N305" i="37"/>
  <c r="N306" i="37"/>
  <c r="N307" i="37"/>
  <c r="N308" i="37"/>
  <c r="N309" i="37"/>
  <c r="N310" i="37"/>
  <c r="N311" i="37"/>
  <c r="N312" i="37"/>
  <c r="N313" i="37"/>
  <c r="N314" i="37"/>
  <c r="N315" i="37"/>
  <c r="N316" i="37"/>
  <c r="N317" i="37"/>
  <c r="N318" i="37"/>
  <c r="N319" i="37"/>
  <c r="N420" i="37"/>
  <c r="N421" i="37"/>
  <c r="N422" i="37"/>
  <c r="N423" i="37"/>
  <c r="N424" i="37"/>
  <c r="N425" i="37"/>
  <c r="N426" i="37"/>
  <c r="N427" i="37"/>
  <c r="N428" i="37"/>
  <c r="N429" i="37"/>
  <c r="N430" i="37"/>
  <c r="N431" i="37"/>
  <c r="N432" i="37"/>
  <c r="N433" i="37"/>
  <c r="N434" i="37"/>
  <c r="N435" i="37"/>
  <c r="N436" i="37"/>
  <c r="N437" i="37"/>
  <c r="N439" i="37"/>
  <c r="N440" i="37"/>
  <c r="N441" i="37"/>
  <c r="N442" i="37"/>
  <c r="N443" i="37"/>
  <c r="N444" i="37"/>
  <c r="N445" i="37"/>
  <c r="N446" i="37"/>
  <c r="N447" i="37"/>
  <c r="N413" i="37"/>
  <c r="N414" i="37"/>
  <c r="N415" i="37"/>
  <c r="N416" i="37"/>
  <c r="N417" i="37"/>
  <c r="N418" i="37"/>
  <c r="N419" i="37"/>
  <c r="N502" i="37"/>
  <c r="N503" i="37"/>
  <c r="N504" i="37"/>
  <c r="N505" i="37"/>
  <c r="N506" i="37"/>
  <c r="N507" i="37"/>
  <c r="N508" i="37"/>
  <c r="N509" i="37"/>
  <c r="N510" i="37"/>
  <c r="N511" i="37"/>
  <c r="N512" i="37"/>
  <c r="N513" i="37"/>
  <c r="N514" i="37"/>
  <c r="N515" i="37"/>
  <c r="N516" i="37"/>
  <c r="N517" i="37"/>
  <c r="N518" i="37"/>
  <c r="N519" i="37"/>
  <c r="N520" i="37"/>
  <c r="N521" i="37"/>
  <c r="N522" i="37"/>
  <c r="N523" i="37"/>
  <c r="N524" i="37"/>
  <c r="N525" i="37"/>
  <c r="N526" i="37"/>
  <c r="N527" i="37"/>
  <c r="N528" i="37"/>
  <c r="N529" i="37"/>
  <c r="N530" i="37"/>
  <c r="N531" i="37"/>
  <c r="N532" i="37"/>
  <c r="N533" i="37"/>
  <c r="N534" i="37"/>
  <c r="N535" i="37"/>
  <c r="N536" i="37"/>
  <c r="N537" i="37"/>
  <c r="N538" i="37"/>
  <c r="N539" i="37"/>
  <c r="N540" i="37"/>
  <c r="N541" i="37"/>
  <c r="N542" i="37"/>
  <c r="N543" i="37"/>
  <c r="N544" i="37"/>
  <c r="N545" i="37"/>
  <c r="N547" i="37"/>
  <c r="N550" i="37"/>
  <c r="N551" i="37"/>
  <c r="N552" i="37"/>
  <c r="N553" i="37"/>
  <c r="N562" i="37"/>
  <c r="N563" i="37"/>
  <c r="N566" i="37"/>
  <c r="N567" i="37"/>
  <c r="N568" i="37"/>
  <c r="N569" i="37"/>
  <c r="N570" i="37"/>
  <c r="N571" i="37"/>
  <c r="N572" i="37"/>
  <c r="N573" i="37"/>
  <c r="N574" i="37"/>
  <c r="N575" i="37"/>
  <c r="N577" i="37"/>
  <c r="N354" i="37"/>
  <c r="N353" i="37"/>
  <c r="N352" i="37"/>
  <c r="N351" i="37"/>
  <c r="N350" i="37"/>
  <c r="N349" i="37"/>
  <c r="N347" i="37"/>
  <c r="N345" i="37"/>
  <c r="N343" i="37"/>
  <c r="N341" i="37"/>
  <c r="N339" i="37"/>
  <c r="N337" i="37"/>
  <c r="N335" i="37"/>
  <c r="N333" i="37"/>
  <c r="N332" i="37"/>
  <c r="N331" i="37"/>
  <c r="N330" i="37"/>
  <c r="N329" i="37"/>
  <c r="N327" i="37"/>
  <c r="N326" i="37"/>
  <c r="N325" i="37"/>
  <c r="N323" i="37"/>
  <c r="N322" i="37"/>
  <c r="N321" i="37"/>
  <c r="N320" i="37"/>
  <c r="N501" i="37"/>
  <c r="N499" i="37"/>
  <c r="N497" i="37"/>
  <c r="N495" i="37"/>
  <c r="N494" i="37"/>
  <c r="N493" i="37"/>
  <c r="N492" i="37"/>
  <c r="N491" i="37"/>
  <c r="N490" i="37"/>
  <c r="N489" i="37"/>
  <c r="N488" i="37"/>
  <c r="N487" i="37"/>
  <c r="N486" i="37"/>
  <c r="N485" i="37"/>
  <c r="N484" i="37"/>
  <c r="N483" i="37"/>
  <c r="N482" i="37"/>
  <c r="N481" i="37"/>
  <c r="N480" i="37"/>
  <c r="N479" i="37"/>
  <c r="N478" i="37"/>
  <c r="N477" i="37"/>
  <c r="N476" i="37"/>
  <c r="N475" i="37"/>
  <c r="N474" i="37"/>
  <c r="N473" i="37"/>
  <c r="N472" i="37"/>
  <c r="N471" i="37"/>
  <c r="N470" i="37"/>
  <c r="N469" i="37"/>
  <c r="N468" i="37"/>
  <c r="N467" i="37"/>
  <c r="N466" i="37"/>
  <c r="N465" i="37"/>
  <c r="N464" i="37"/>
  <c r="N463" i="37"/>
  <c r="N462" i="37"/>
  <c r="N461" i="37"/>
  <c r="N460" i="37"/>
  <c r="N459" i="37"/>
  <c r="N458" i="37"/>
  <c r="N457" i="37"/>
  <c r="N456" i="37"/>
  <c r="N455" i="37"/>
  <c r="N454" i="37"/>
  <c r="N453" i="37"/>
  <c r="N452" i="37"/>
  <c r="N451" i="37"/>
  <c r="N449" i="37"/>
  <c r="N448" i="37"/>
  <c r="N412" i="37"/>
  <c r="N411" i="37"/>
  <c r="N410" i="37"/>
  <c r="N409" i="37"/>
  <c r="N408" i="37"/>
  <c r="N407" i="37"/>
  <c r="N406" i="37"/>
  <c r="N404" i="37"/>
  <c r="N403" i="37"/>
  <c r="N402" i="37"/>
  <c r="N401" i="37"/>
  <c r="N400" i="37"/>
  <c r="N399" i="37"/>
  <c r="N398" i="37"/>
  <c r="N397" i="37"/>
  <c r="N396" i="37"/>
  <c r="N395" i="37"/>
  <c r="N394" i="37"/>
  <c r="N393" i="37"/>
  <c r="N392" i="37"/>
  <c r="N391" i="37"/>
  <c r="N390" i="37"/>
  <c r="N389" i="37"/>
  <c r="N388" i="37"/>
  <c r="N387" i="37"/>
  <c r="N386" i="37"/>
  <c r="N385" i="37"/>
  <c r="N384" i="37"/>
  <c r="N383" i="37"/>
  <c r="N382" i="37"/>
  <c r="N381" i="37"/>
  <c r="N380" i="37"/>
  <c r="N379" i="37"/>
  <c r="N378" i="37"/>
  <c r="N377" i="37"/>
  <c r="N376" i="37"/>
  <c r="N375" i="37"/>
  <c r="N374" i="37"/>
  <c r="N373" i="37"/>
  <c r="N372" i="37"/>
  <c r="N371" i="37"/>
  <c r="N370" i="37"/>
  <c r="N369" i="37"/>
  <c r="N368" i="37"/>
  <c r="N367" i="37"/>
  <c r="N366" i="37"/>
  <c r="N365" i="37"/>
  <c r="N364" i="37"/>
  <c r="N363" i="37"/>
  <c r="N362" i="37"/>
  <c r="N361" i="37"/>
  <c r="N360" i="37"/>
  <c r="N359" i="37"/>
  <c r="N358" i="37"/>
  <c r="N357" i="37"/>
  <c r="N356" i="37"/>
  <c r="N355" i="37"/>
  <c r="AA590" i="37" l="1"/>
  <c r="R355" i="37"/>
  <c r="S355" i="37" s="1"/>
  <c r="T355" i="37"/>
  <c r="R320" i="37"/>
  <c r="S320" i="37" s="1"/>
  <c r="T320" i="37"/>
  <c r="R497" i="37"/>
  <c r="S497" i="37" s="1"/>
  <c r="T497" i="37"/>
  <c r="R326" i="37"/>
  <c r="S326" i="37" s="1"/>
  <c r="T326" i="37"/>
  <c r="R571" i="37"/>
  <c r="S571" i="37" s="1"/>
  <c r="T571" i="37"/>
  <c r="R525" i="37"/>
  <c r="S525" i="37" s="1"/>
  <c r="T525" i="37"/>
  <c r="R318" i="37"/>
  <c r="S318" i="37" s="1"/>
  <c r="T318" i="37"/>
  <c r="R359" i="37"/>
  <c r="S359" i="37" s="1"/>
  <c r="T359" i="37"/>
  <c r="R459" i="37"/>
  <c r="S459" i="37" s="1"/>
  <c r="T459" i="37"/>
  <c r="R492" i="37"/>
  <c r="S492" i="37" s="1"/>
  <c r="T492" i="37"/>
  <c r="R495" i="37"/>
  <c r="S495" i="37" s="1"/>
  <c r="T495" i="37"/>
  <c r="R499" i="37"/>
  <c r="S499" i="37" s="1"/>
  <c r="T499" i="37"/>
  <c r="R330" i="37"/>
  <c r="S330" i="37" s="1"/>
  <c r="T330" i="37"/>
  <c r="R332" i="37"/>
  <c r="S332" i="37" s="1"/>
  <c r="T332" i="37"/>
  <c r="R350" i="37"/>
  <c r="S350" i="37" s="1"/>
  <c r="T350" i="37"/>
  <c r="R572" i="37"/>
  <c r="S572" i="37" s="1"/>
  <c r="T572" i="37"/>
  <c r="R570" i="37"/>
  <c r="S570" i="37" s="1"/>
  <c r="T570" i="37"/>
  <c r="R568" i="37"/>
  <c r="S568" i="37" s="1"/>
  <c r="T568" i="37"/>
  <c r="R319" i="37"/>
  <c r="S319" i="37" s="1"/>
  <c r="T319" i="37"/>
  <c r="R315" i="37"/>
  <c r="S315" i="37" s="1"/>
  <c r="T315" i="37"/>
  <c r="R566" i="37"/>
  <c r="S566" i="37" s="1"/>
  <c r="T566" i="37"/>
  <c r="R544" i="37"/>
  <c r="S544" i="37" s="1"/>
  <c r="T544" i="37"/>
  <c r="R361" i="37"/>
  <c r="S361" i="37" s="1"/>
  <c r="T361" i="37"/>
  <c r="R371" i="37"/>
  <c r="S371" i="37" s="1"/>
  <c r="T371" i="37"/>
  <c r="R389" i="37"/>
  <c r="S389" i="37" s="1"/>
  <c r="T389" i="37"/>
  <c r="R398" i="37"/>
  <c r="S398" i="37" s="1"/>
  <c r="T398" i="37"/>
  <c r="R449" i="37"/>
  <c r="S449" i="37" s="1"/>
  <c r="T449" i="37"/>
  <c r="R469" i="37"/>
  <c r="S469" i="37" s="1"/>
  <c r="T469" i="37"/>
  <c r="R481" i="37"/>
  <c r="S481" i="37" s="1"/>
  <c r="T481" i="37"/>
  <c r="R335" i="37"/>
  <c r="S335" i="37" s="1"/>
  <c r="T335" i="37"/>
  <c r="R354" i="37"/>
  <c r="S354" i="37" s="1"/>
  <c r="T354" i="37"/>
  <c r="R569" i="37"/>
  <c r="S569" i="37" s="1"/>
  <c r="T569" i="37"/>
  <c r="R553" i="37"/>
  <c r="S553" i="37" s="1"/>
  <c r="T553" i="37"/>
  <c r="R543" i="37"/>
  <c r="S543" i="37" s="1"/>
  <c r="T543" i="37"/>
  <c r="R539" i="37"/>
  <c r="S539" i="37" s="1"/>
  <c r="T539" i="37"/>
  <c r="R531" i="37"/>
  <c r="S531" i="37" s="1"/>
  <c r="T531" i="37"/>
  <c r="R523" i="37"/>
  <c r="S523" i="37" s="1"/>
  <c r="T523" i="37"/>
  <c r="R517" i="37"/>
  <c r="S517" i="37" s="1"/>
  <c r="T517" i="37"/>
  <c r="R513" i="37"/>
  <c r="S513" i="37" s="1"/>
  <c r="T513" i="37"/>
  <c r="R508" i="37"/>
  <c r="S508" i="37" s="1"/>
  <c r="T508" i="37"/>
  <c r="R504" i="37"/>
  <c r="S504" i="37" s="1"/>
  <c r="T504" i="37"/>
  <c r="R418" i="37"/>
  <c r="S418" i="37" s="1"/>
  <c r="T418" i="37"/>
  <c r="R414" i="37"/>
  <c r="S414" i="37" s="1"/>
  <c r="T414" i="37"/>
  <c r="R439" i="37"/>
  <c r="S439" i="37" s="1"/>
  <c r="T439" i="37"/>
  <c r="R435" i="37"/>
  <c r="S435" i="37" s="1"/>
  <c r="T435" i="37"/>
  <c r="R427" i="37"/>
  <c r="S427" i="37" s="1"/>
  <c r="T427" i="37"/>
  <c r="R312" i="37"/>
  <c r="S312" i="37" s="1"/>
  <c r="T312" i="37"/>
  <c r="R308" i="37"/>
  <c r="S308" i="37" s="1"/>
  <c r="T308" i="37"/>
  <c r="R301" i="37"/>
  <c r="S301" i="37" s="1"/>
  <c r="T301" i="37"/>
  <c r="R298" i="37"/>
  <c r="S298" i="37" s="1"/>
  <c r="T298" i="37"/>
  <c r="R291" i="37"/>
  <c r="T291" i="37"/>
  <c r="R358" i="37"/>
  <c r="S358" i="37" s="1"/>
  <c r="T358" i="37"/>
  <c r="R362" i="37"/>
  <c r="S362" i="37" s="1"/>
  <c r="T362" i="37"/>
  <c r="R369" i="37"/>
  <c r="S369" i="37" s="1"/>
  <c r="T369" i="37"/>
  <c r="R372" i="37"/>
  <c r="S372" i="37" s="1"/>
  <c r="T372" i="37"/>
  <c r="R376" i="37"/>
  <c r="S376" i="37" s="1"/>
  <c r="T376" i="37"/>
  <c r="R379" i="37"/>
  <c r="S379" i="37" s="1"/>
  <c r="T379" i="37"/>
  <c r="R380" i="37"/>
  <c r="S380" i="37" s="1"/>
  <c r="T380" i="37"/>
  <c r="R384" i="37"/>
  <c r="S384" i="37" s="1"/>
  <c r="T384" i="37"/>
  <c r="R387" i="37"/>
  <c r="S387" i="37" s="1"/>
  <c r="T387" i="37"/>
  <c r="R390" i="37"/>
  <c r="S390" i="37" s="1"/>
  <c r="T390" i="37"/>
  <c r="R392" i="37"/>
  <c r="S392" i="37" s="1"/>
  <c r="T392" i="37"/>
  <c r="R395" i="37"/>
  <c r="S395" i="37" s="1"/>
  <c r="T395" i="37"/>
  <c r="R399" i="37"/>
  <c r="S399" i="37" s="1"/>
  <c r="T399" i="37"/>
  <c r="R403" i="37"/>
  <c r="S403" i="37" s="1"/>
  <c r="T403" i="37"/>
  <c r="R409" i="37"/>
  <c r="S409" i="37" s="1"/>
  <c r="T409" i="37"/>
  <c r="R412" i="37"/>
  <c r="S412" i="37" s="1"/>
  <c r="T412" i="37"/>
  <c r="R451" i="37"/>
  <c r="S451" i="37" s="1"/>
  <c r="T451" i="37"/>
  <c r="R455" i="37"/>
  <c r="S455" i="37" s="1"/>
  <c r="T455" i="37"/>
  <c r="R458" i="37"/>
  <c r="S458" i="37" s="1"/>
  <c r="T458" i="37"/>
  <c r="R460" i="37"/>
  <c r="S460" i="37" s="1"/>
  <c r="T460" i="37"/>
  <c r="R462" i="37"/>
  <c r="S462" i="37" s="1"/>
  <c r="T462" i="37"/>
  <c r="R466" i="37"/>
  <c r="S466" i="37" s="1"/>
  <c r="T466" i="37"/>
  <c r="R470" i="37"/>
  <c r="S470" i="37" s="1"/>
  <c r="T470" i="37"/>
  <c r="R478" i="37"/>
  <c r="S478" i="37" s="1"/>
  <c r="T478" i="37"/>
  <c r="R482" i="37"/>
  <c r="S482" i="37" s="1"/>
  <c r="T482" i="37"/>
  <c r="R488" i="37"/>
  <c r="S488" i="37" s="1"/>
  <c r="T488" i="37"/>
  <c r="R493" i="37"/>
  <c r="S493" i="37" s="1"/>
  <c r="T493" i="37"/>
  <c r="R501" i="37"/>
  <c r="S501" i="37" s="1"/>
  <c r="T501" i="37"/>
  <c r="R321" i="37"/>
  <c r="S321" i="37" s="1"/>
  <c r="T321" i="37"/>
  <c r="R331" i="37"/>
  <c r="S331" i="37" s="1"/>
  <c r="T331" i="37"/>
  <c r="R337" i="37"/>
  <c r="S337" i="37" s="1"/>
  <c r="T337" i="37"/>
  <c r="R345" i="37"/>
  <c r="S345" i="37" s="1"/>
  <c r="T345" i="37"/>
  <c r="R351" i="37"/>
  <c r="S351" i="37" s="1"/>
  <c r="T351" i="37"/>
  <c r="R563" i="37"/>
  <c r="S563" i="37" s="1"/>
  <c r="T563" i="37"/>
  <c r="R552" i="37"/>
  <c r="S552" i="37" s="1"/>
  <c r="T552" i="37"/>
  <c r="R545" i="37"/>
  <c r="S545" i="37" s="1"/>
  <c r="T545" i="37"/>
  <c r="R542" i="37"/>
  <c r="S542" i="37" s="1"/>
  <c r="T542" i="37"/>
  <c r="R538" i="37"/>
  <c r="S538" i="37" s="1"/>
  <c r="T538" i="37"/>
  <c r="R534" i="37"/>
  <c r="S534" i="37" s="1"/>
  <c r="T534" i="37"/>
  <c r="R530" i="37"/>
  <c r="S530" i="37" s="1"/>
  <c r="T530" i="37"/>
  <c r="R526" i="37"/>
  <c r="S526" i="37" s="1"/>
  <c r="T526" i="37"/>
  <c r="R522" i="37"/>
  <c r="S522" i="37" s="1"/>
  <c r="T522" i="37"/>
  <c r="R519" i="37"/>
  <c r="S519" i="37" s="1"/>
  <c r="T519" i="37"/>
  <c r="R516" i="37"/>
  <c r="S516" i="37" s="1"/>
  <c r="T516" i="37"/>
  <c r="R511" i="37"/>
  <c r="S511" i="37" s="1"/>
  <c r="T511" i="37"/>
  <c r="R507" i="37"/>
  <c r="S507" i="37" s="1"/>
  <c r="T507" i="37"/>
  <c r="R503" i="37"/>
  <c r="S503" i="37" s="1"/>
  <c r="T503" i="37"/>
  <c r="R417" i="37"/>
  <c r="S417" i="37" s="1"/>
  <c r="T417" i="37"/>
  <c r="R413" i="37"/>
  <c r="S413" i="37" s="1"/>
  <c r="T413" i="37"/>
  <c r="R446" i="37"/>
  <c r="S446" i="37" s="1"/>
  <c r="T446" i="37"/>
  <c r="R434" i="37"/>
  <c r="S434" i="37" s="1"/>
  <c r="T434" i="37"/>
  <c r="R430" i="37"/>
  <c r="S430" i="37" s="1"/>
  <c r="T430" i="37"/>
  <c r="R426" i="37"/>
  <c r="S426" i="37" s="1"/>
  <c r="T426" i="37"/>
  <c r="R422" i="37"/>
  <c r="S422" i="37" s="1"/>
  <c r="T422" i="37"/>
  <c r="R311" i="37"/>
  <c r="S311" i="37" s="1"/>
  <c r="T311" i="37"/>
  <c r="R307" i="37"/>
  <c r="S307" i="37" s="1"/>
  <c r="T307" i="37"/>
  <c r="R303" i="37"/>
  <c r="S303" i="37" s="1"/>
  <c r="T303" i="37"/>
  <c r="R297" i="37"/>
  <c r="S297" i="37" s="1"/>
  <c r="T297" i="37"/>
  <c r="R293" i="37"/>
  <c r="S293" i="37" s="1"/>
  <c r="T293" i="37"/>
  <c r="R365" i="37"/>
  <c r="S365" i="37" s="1"/>
  <c r="T365" i="37"/>
  <c r="R375" i="37"/>
  <c r="S375" i="37" s="1"/>
  <c r="T375" i="37"/>
  <c r="R386" i="37"/>
  <c r="S386" i="37" s="1"/>
  <c r="T386" i="37"/>
  <c r="R408" i="37"/>
  <c r="S408" i="37" s="1"/>
  <c r="T408" i="37"/>
  <c r="R454" i="37"/>
  <c r="S454" i="37" s="1"/>
  <c r="T454" i="37"/>
  <c r="R461" i="37"/>
  <c r="S461" i="37" s="1"/>
  <c r="T461" i="37"/>
  <c r="R472" i="37"/>
  <c r="S472" i="37" s="1"/>
  <c r="T472" i="37"/>
  <c r="R325" i="37"/>
  <c r="S325" i="37" s="1"/>
  <c r="T325" i="37"/>
  <c r="R573" i="37"/>
  <c r="S573" i="37" s="1"/>
  <c r="T573" i="37"/>
  <c r="R565" i="37"/>
  <c r="S565" i="37" s="1"/>
  <c r="T565" i="37"/>
  <c r="R547" i="37"/>
  <c r="S547" i="37" s="1"/>
  <c r="T547" i="37"/>
  <c r="R535" i="37"/>
  <c r="S535" i="37" s="1"/>
  <c r="T535" i="37"/>
  <c r="R527" i="37"/>
  <c r="S527" i="37" s="1"/>
  <c r="T527" i="37"/>
  <c r="R520" i="37"/>
  <c r="S520" i="37" s="1"/>
  <c r="T520" i="37"/>
  <c r="R447" i="37"/>
  <c r="S447" i="37" s="1"/>
  <c r="T447" i="37"/>
  <c r="R441" i="37"/>
  <c r="S441" i="37" s="1"/>
  <c r="T441" i="37"/>
  <c r="R431" i="37"/>
  <c r="S431" i="37" s="1"/>
  <c r="T431" i="37"/>
  <c r="R423" i="37"/>
  <c r="S423" i="37" s="1"/>
  <c r="T423" i="37"/>
  <c r="R304" i="37"/>
  <c r="S304" i="37" s="1"/>
  <c r="T304" i="37"/>
  <c r="R294" i="37"/>
  <c r="S294" i="37" s="1"/>
  <c r="T294" i="37"/>
  <c r="R363" i="37"/>
  <c r="S363" i="37" s="1"/>
  <c r="T363" i="37"/>
  <c r="R366" i="37"/>
  <c r="S366" i="37" s="1"/>
  <c r="T366" i="37"/>
  <c r="R373" i="37"/>
  <c r="S373" i="37" s="1"/>
  <c r="T373" i="37"/>
  <c r="R377" i="37"/>
  <c r="S377" i="37" s="1"/>
  <c r="T377" i="37"/>
  <c r="R381" i="37"/>
  <c r="S381" i="37" s="1"/>
  <c r="T381" i="37"/>
  <c r="R385" i="37"/>
  <c r="S385" i="37" s="1"/>
  <c r="T385" i="37"/>
  <c r="R388" i="37"/>
  <c r="S388" i="37" s="1"/>
  <c r="T388" i="37"/>
  <c r="R393" i="37"/>
  <c r="S393" i="37" s="1"/>
  <c r="T393" i="37"/>
  <c r="R396" i="37"/>
  <c r="S396" i="37" s="1"/>
  <c r="T396" i="37"/>
  <c r="R400" i="37"/>
  <c r="S400" i="37" s="1"/>
  <c r="T400" i="37"/>
  <c r="R410" i="37"/>
  <c r="S410" i="37" s="1"/>
  <c r="T410" i="37"/>
  <c r="R452" i="37"/>
  <c r="S452" i="37" s="1"/>
  <c r="T452" i="37"/>
  <c r="R456" i="37"/>
  <c r="S456" i="37" s="1"/>
  <c r="T456" i="37"/>
  <c r="R463" i="37"/>
  <c r="S463" i="37" s="1"/>
  <c r="T463" i="37"/>
  <c r="R467" i="37"/>
  <c r="S467" i="37" s="1"/>
  <c r="T467" i="37"/>
  <c r="R471" i="37"/>
  <c r="S471" i="37" s="1"/>
  <c r="T471" i="37"/>
  <c r="R473" i="37"/>
  <c r="S473" i="37" s="1"/>
  <c r="T473" i="37"/>
  <c r="R475" i="37"/>
  <c r="S475" i="37" s="1"/>
  <c r="T475" i="37"/>
  <c r="R479" i="37"/>
  <c r="S479" i="37" s="1"/>
  <c r="T479" i="37"/>
  <c r="R483" i="37"/>
  <c r="S483" i="37" s="1"/>
  <c r="T483" i="37"/>
  <c r="R485" i="37"/>
  <c r="S485" i="37" s="1"/>
  <c r="T485" i="37"/>
  <c r="R489" i="37"/>
  <c r="S489" i="37" s="1"/>
  <c r="T489" i="37"/>
  <c r="R494" i="37"/>
  <c r="S494" i="37" s="1"/>
  <c r="T494" i="37"/>
  <c r="R327" i="37"/>
  <c r="S327" i="37" s="1"/>
  <c r="T327" i="37"/>
  <c r="R339" i="37"/>
  <c r="S339" i="37" s="1"/>
  <c r="T339" i="37"/>
  <c r="R347" i="37"/>
  <c r="S347" i="37" s="1"/>
  <c r="T347" i="37"/>
  <c r="R577" i="37"/>
  <c r="T577" i="37"/>
  <c r="R575" i="37"/>
  <c r="S575" i="37" s="1"/>
  <c r="T575" i="37"/>
  <c r="R567" i="37"/>
  <c r="S567" i="37" s="1"/>
  <c r="T567" i="37"/>
  <c r="R562" i="37"/>
  <c r="S562" i="37" s="1"/>
  <c r="T562" i="37"/>
  <c r="R551" i="37"/>
  <c r="S551" i="37" s="1"/>
  <c r="T551" i="37"/>
  <c r="R541" i="37"/>
  <c r="S541" i="37" s="1"/>
  <c r="T541" i="37"/>
  <c r="R537" i="37"/>
  <c r="S537" i="37" s="1"/>
  <c r="T537" i="37"/>
  <c r="R533" i="37"/>
  <c r="S533" i="37" s="1"/>
  <c r="T533" i="37"/>
  <c r="R529" i="37"/>
  <c r="S529" i="37" s="1"/>
  <c r="T529" i="37"/>
  <c r="R521" i="37"/>
  <c r="S521" i="37" s="1"/>
  <c r="T521" i="37"/>
  <c r="R518" i="37"/>
  <c r="S518" i="37" s="1"/>
  <c r="T518" i="37"/>
  <c r="R515" i="37"/>
  <c r="S515" i="37" s="1"/>
  <c r="T515" i="37"/>
  <c r="R510" i="37"/>
  <c r="S510" i="37" s="1"/>
  <c r="T510" i="37"/>
  <c r="R506" i="37"/>
  <c r="S506" i="37" s="1"/>
  <c r="T506" i="37"/>
  <c r="R502" i="37"/>
  <c r="S502" i="37" s="1"/>
  <c r="T502" i="37"/>
  <c r="R416" i="37"/>
  <c r="S416" i="37" s="1"/>
  <c r="T416" i="37"/>
  <c r="R445" i="37"/>
  <c r="S445" i="37" s="1"/>
  <c r="T445" i="37"/>
  <c r="R443" i="37"/>
  <c r="S443" i="37" s="1"/>
  <c r="T443" i="37"/>
  <c r="R440" i="37"/>
  <c r="S440" i="37" s="1"/>
  <c r="T440" i="37"/>
  <c r="R437" i="37"/>
  <c r="S437" i="37" s="1"/>
  <c r="T437" i="37"/>
  <c r="R433" i="37"/>
  <c r="S433" i="37" s="1"/>
  <c r="T433" i="37"/>
  <c r="R429" i="37"/>
  <c r="S429" i="37" s="1"/>
  <c r="T429" i="37"/>
  <c r="R425" i="37"/>
  <c r="S425" i="37" s="1"/>
  <c r="T425" i="37"/>
  <c r="R421" i="37"/>
  <c r="S421" i="37" s="1"/>
  <c r="T421" i="37"/>
  <c r="R317" i="37"/>
  <c r="S317" i="37" s="1"/>
  <c r="T317" i="37"/>
  <c r="R314" i="37"/>
  <c r="S314" i="37" s="1"/>
  <c r="T314" i="37"/>
  <c r="R310" i="37"/>
  <c r="S310" i="37" s="1"/>
  <c r="T310" i="37"/>
  <c r="R306" i="37"/>
  <c r="S306" i="37" s="1"/>
  <c r="T306" i="37"/>
  <c r="R302" i="37"/>
  <c r="S302" i="37" s="1"/>
  <c r="T302" i="37"/>
  <c r="R300" i="37"/>
  <c r="S300" i="37" s="1"/>
  <c r="T300" i="37"/>
  <c r="R296" i="37"/>
  <c r="S296" i="37" s="1"/>
  <c r="T296" i="37"/>
  <c r="R357" i="37"/>
  <c r="S357" i="37" s="1"/>
  <c r="T357" i="37"/>
  <c r="R368" i="37"/>
  <c r="S368" i="37" s="1"/>
  <c r="T368" i="37"/>
  <c r="R383" i="37"/>
  <c r="S383" i="37" s="1"/>
  <c r="T383" i="37"/>
  <c r="R391" i="37"/>
  <c r="S391" i="37" s="1"/>
  <c r="T391" i="37"/>
  <c r="R402" i="37"/>
  <c r="S402" i="37" s="1"/>
  <c r="T402" i="37"/>
  <c r="R406" i="37"/>
  <c r="S406" i="37" s="1"/>
  <c r="T406" i="37"/>
  <c r="R411" i="37"/>
  <c r="S411" i="37" s="1"/>
  <c r="T411" i="37"/>
  <c r="R465" i="37"/>
  <c r="S465" i="37" s="1"/>
  <c r="T465" i="37"/>
  <c r="R477" i="37"/>
  <c r="S477" i="37" s="1"/>
  <c r="T477" i="37"/>
  <c r="R487" i="37"/>
  <c r="S487" i="37" s="1"/>
  <c r="T487" i="37"/>
  <c r="R491" i="37"/>
  <c r="S491" i="37" s="1"/>
  <c r="T491" i="37"/>
  <c r="R343" i="37"/>
  <c r="S343" i="37" s="1"/>
  <c r="T343" i="37"/>
  <c r="R356" i="37"/>
  <c r="S356" i="37" s="1"/>
  <c r="T356" i="37"/>
  <c r="R360" i="37"/>
  <c r="S360" i="37" s="1"/>
  <c r="T360" i="37"/>
  <c r="R364" i="37"/>
  <c r="S364" i="37" s="1"/>
  <c r="T364" i="37"/>
  <c r="R367" i="37"/>
  <c r="S367" i="37" s="1"/>
  <c r="T367" i="37"/>
  <c r="R370" i="37"/>
  <c r="S370" i="37" s="1"/>
  <c r="T370" i="37"/>
  <c r="R374" i="37"/>
  <c r="S374" i="37" s="1"/>
  <c r="T374" i="37"/>
  <c r="R378" i="37"/>
  <c r="S378" i="37" s="1"/>
  <c r="T378" i="37"/>
  <c r="R382" i="37"/>
  <c r="S382" i="37" s="1"/>
  <c r="T382" i="37"/>
  <c r="R394" i="37"/>
  <c r="S394" i="37" s="1"/>
  <c r="T394" i="37"/>
  <c r="R397" i="37"/>
  <c r="S397" i="37" s="1"/>
  <c r="T397" i="37"/>
  <c r="R401" i="37"/>
  <c r="S401" i="37" s="1"/>
  <c r="T401" i="37"/>
  <c r="R404" i="37"/>
  <c r="S404" i="37" s="1"/>
  <c r="T404" i="37"/>
  <c r="R407" i="37"/>
  <c r="S407" i="37" s="1"/>
  <c r="T407" i="37"/>
  <c r="R448" i="37"/>
  <c r="S448" i="37" s="1"/>
  <c r="T448" i="37"/>
  <c r="R453" i="37"/>
  <c r="S453" i="37" s="1"/>
  <c r="T453" i="37"/>
  <c r="R457" i="37"/>
  <c r="S457" i="37" s="1"/>
  <c r="T457" i="37"/>
  <c r="R464" i="37"/>
  <c r="S464" i="37" s="1"/>
  <c r="T464" i="37"/>
  <c r="R468" i="37"/>
  <c r="S468" i="37" s="1"/>
  <c r="T468" i="37"/>
  <c r="R474" i="37"/>
  <c r="S474" i="37" s="1"/>
  <c r="T474" i="37"/>
  <c r="R476" i="37"/>
  <c r="S476" i="37" s="1"/>
  <c r="T476" i="37"/>
  <c r="R480" i="37"/>
  <c r="S480" i="37" s="1"/>
  <c r="T480" i="37"/>
  <c r="R484" i="37"/>
  <c r="S484" i="37" s="1"/>
  <c r="T484" i="37"/>
  <c r="R486" i="37"/>
  <c r="S486" i="37" s="1"/>
  <c r="T486" i="37"/>
  <c r="R490" i="37"/>
  <c r="S490" i="37" s="1"/>
  <c r="T490" i="37"/>
  <c r="R322" i="37"/>
  <c r="S322" i="37" s="1"/>
  <c r="T322" i="37"/>
  <c r="R323" i="37"/>
  <c r="S323" i="37" s="1"/>
  <c r="T323" i="37"/>
  <c r="R329" i="37"/>
  <c r="S329" i="37" s="1"/>
  <c r="T329" i="37"/>
  <c r="R333" i="37"/>
  <c r="S333" i="37" s="1"/>
  <c r="T333" i="37"/>
  <c r="R341" i="37"/>
  <c r="S341" i="37" s="1"/>
  <c r="T341" i="37"/>
  <c r="R349" i="37"/>
  <c r="S349" i="37" s="1"/>
  <c r="T349" i="37"/>
  <c r="R352" i="37"/>
  <c r="S352" i="37" s="1"/>
  <c r="T352" i="37"/>
  <c r="R353" i="37"/>
  <c r="S353" i="37" s="1"/>
  <c r="T353" i="37"/>
  <c r="R574" i="37"/>
  <c r="S574" i="37" s="1"/>
  <c r="T574" i="37"/>
  <c r="R550" i="37"/>
  <c r="S550" i="37" s="1"/>
  <c r="T550" i="37"/>
  <c r="R540" i="37"/>
  <c r="S540" i="37" s="1"/>
  <c r="T540" i="37"/>
  <c r="R536" i="37"/>
  <c r="S536" i="37" s="1"/>
  <c r="T536" i="37"/>
  <c r="R532" i="37"/>
  <c r="S532" i="37" s="1"/>
  <c r="T532" i="37"/>
  <c r="R528" i="37"/>
  <c r="S528" i="37" s="1"/>
  <c r="T528" i="37"/>
  <c r="R524" i="37"/>
  <c r="S524" i="37" s="1"/>
  <c r="T524" i="37"/>
  <c r="R514" i="37"/>
  <c r="S514" i="37" s="1"/>
  <c r="T514" i="37"/>
  <c r="R512" i="37"/>
  <c r="S512" i="37" s="1"/>
  <c r="T512" i="37"/>
  <c r="R509" i="37"/>
  <c r="S509" i="37" s="1"/>
  <c r="T509" i="37"/>
  <c r="R505" i="37"/>
  <c r="S505" i="37" s="1"/>
  <c r="T505" i="37"/>
  <c r="R419" i="37"/>
  <c r="S419" i="37" s="1"/>
  <c r="T419" i="37"/>
  <c r="R415" i="37"/>
  <c r="S415" i="37" s="1"/>
  <c r="T415" i="37"/>
  <c r="R444" i="37"/>
  <c r="S444" i="37" s="1"/>
  <c r="T444" i="37"/>
  <c r="R442" i="37"/>
  <c r="S442" i="37" s="1"/>
  <c r="T442" i="37"/>
  <c r="R436" i="37"/>
  <c r="S436" i="37" s="1"/>
  <c r="T436" i="37"/>
  <c r="R432" i="37"/>
  <c r="S432" i="37" s="1"/>
  <c r="T432" i="37"/>
  <c r="R428" i="37"/>
  <c r="S428" i="37" s="1"/>
  <c r="T428" i="37"/>
  <c r="R424" i="37"/>
  <c r="S424" i="37" s="1"/>
  <c r="T424" i="37"/>
  <c r="R420" i="37"/>
  <c r="S420" i="37" s="1"/>
  <c r="T420" i="37"/>
  <c r="R316" i="37"/>
  <c r="S316" i="37" s="1"/>
  <c r="T316" i="37"/>
  <c r="R313" i="37"/>
  <c r="S313" i="37" s="1"/>
  <c r="T313" i="37"/>
  <c r="R309" i="37"/>
  <c r="S309" i="37" s="1"/>
  <c r="T309" i="37"/>
  <c r="R305" i="37"/>
  <c r="S305" i="37" s="1"/>
  <c r="T305" i="37"/>
  <c r="R299" i="37"/>
  <c r="S299" i="37" s="1"/>
  <c r="T299" i="37"/>
  <c r="R295" i="37"/>
  <c r="S295" i="37" s="1"/>
  <c r="T295" i="37"/>
  <c r="R292" i="37"/>
  <c r="S292" i="37" s="1"/>
  <c r="T292" i="37"/>
  <c r="W248" i="37"/>
  <c r="W247" i="37"/>
  <c r="W281" i="37"/>
  <c r="W261" i="37"/>
  <c r="W265" i="37"/>
  <c r="W279" i="37"/>
  <c r="W282" i="37"/>
  <c r="W284" i="37"/>
  <c r="W286" i="37"/>
  <c r="W288" i="37"/>
  <c r="W290" i="37"/>
  <c r="W292" i="37"/>
  <c r="W293" i="37"/>
  <c r="W295" i="37"/>
  <c r="W297" i="37"/>
  <c r="W299" i="37"/>
  <c r="W303" i="37"/>
  <c r="W305" i="37"/>
  <c r="W307" i="37"/>
  <c r="W309" i="37"/>
  <c r="W311" i="37"/>
  <c r="W313" i="37"/>
  <c r="W318" i="37"/>
  <c r="W320" i="37"/>
  <c r="W321" i="37"/>
  <c r="W323" i="37"/>
  <c r="W329" i="37"/>
  <c r="W331" i="37"/>
  <c r="W333" i="37"/>
  <c r="W337" i="37"/>
  <c r="W341" i="37"/>
  <c r="W347" i="37"/>
  <c r="W358" i="37"/>
  <c r="W367" i="37"/>
  <c r="W370" i="37"/>
  <c r="W372" i="37"/>
  <c r="W380" i="37"/>
  <c r="W384" i="37"/>
  <c r="W395" i="37"/>
  <c r="W397" i="37"/>
  <c r="W399" i="37"/>
  <c r="W416" i="37"/>
  <c r="W420" i="37"/>
  <c r="W422" i="37"/>
  <c r="W426" i="37"/>
  <c r="W453" i="37"/>
  <c r="W291" i="37"/>
  <c r="W300" i="37"/>
  <c r="W302" i="37"/>
  <c r="W306" i="37"/>
  <c r="W310" i="37"/>
  <c r="W314" i="37"/>
  <c r="W315" i="37"/>
  <c r="W335" i="37"/>
  <c r="W343" i="37"/>
  <c r="W345" i="37"/>
  <c r="W465" i="37"/>
  <c r="W467" i="37"/>
  <c r="W469" i="37"/>
  <c r="W472" i="37"/>
  <c r="W479" i="37"/>
  <c r="W485" i="37"/>
  <c r="W487" i="37"/>
  <c r="W491" i="37"/>
  <c r="W495" i="37"/>
  <c r="W499" i="37"/>
  <c r="W502" i="37"/>
  <c r="W510" i="37"/>
  <c r="W515" i="37"/>
  <c r="W518" i="37"/>
  <c r="W520" i="37"/>
  <c r="W521" i="37"/>
  <c r="W525" i="37"/>
  <c r="W543" i="37"/>
  <c r="W547" i="37"/>
  <c r="W553" i="37"/>
  <c r="W565" i="37"/>
  <c r="W572" i="37"/>
  <c r="W574" i="37"/>
  <c r="W298" i="37"/>
  <c r="W308" i="37"/>
  <c r="W312" i="37"/>
  <c r="W327" i="37"/>
  <c r="W339" i="37"/>
  <c r="W351" i="37"/>
  <c r="W419" i="37"/>
  <c r="W421" i="37"/>
  <c r="W435" i="37"/>
  <c r="W439" i="37"/>
  <c r="W441" i="37"/>
  <c r="W456" i="37"/>
  <c r="W464" i="37"/>
  <c r="W490" i="37"/>
  <c r="W283" i="37"/>
  <c r="W296" i="37"/>
  <c r="W301" i="37"/>
  <c r="W304" i="37"/>
  <c r="W385" i="37"/>
  <c r="W486" i="37"/>
  <c r="W289" i="37"/>
  <c r="W462" i="37"/>
  <c r="W519" i="37"/>
  <c r="W512" i="37"/>
  <c r="W524" i="37"/>
  <c r="W544" i="37"/>
  <c r="W425" i="37"/>
  <c r="W443" i="37"/>
  <c r="W522" i="37"/>
  <c r="W542" i="37"/>
  <c r="W545" i="37"/>
  <c r="W466" i="37"/>
  <c r="W381" i="37"/>
  <c r="W468" i="37"/>
  <c r="W571" i="37"/>
  <c r="W516" i="37"/>
  <c r="W459" i="37"/>
  <c r="W371" i="37"/>
  <c r="W319" i="37"/>
  <c r="W349" i="37"/>
  <c r="W352" i="37"/>
  <c r="W366" i="37"/>
  <c r="W354" i="37"/>
  <c r="W429" i="37"/>
  <c r="W396" i="37"/>
  <c r="W355" i="37"/>
  <c r="W278" i="37"/>
  <c r="W562" i="37"/>
  <c r="W357" i="37"/>
  <c r="W398" i="37"/>
  <c r="W570" i="37"/>
  <c r="W514" i="37"/>
  <c r="W497" i="37"/>
  <c r="W316" i="37"/>
  <c r="W285" i="37"/>
  <c r="W287" i="37"/>
  <c r="W449" i="37"/>
  <c r="W400" i="37"/>
  <c r="W530" i="37"/>
  <c r="W280" i="37"/>
  <c r="W407" i="37"/>
  <c r="W568" i="37"/>
  <c r="W461" i="37"/>
  <c r="W413" i="37"/>
  <c r="W294" i="37"/>
  <c r="W454" i="37"/>
  <c r="W503" i="37"/>
  <c r="W478" i="37"/>
  <c r="W353" i="37"/>
  <c r="W325" i="37"/>
  <c r="W493" i="37"/>
  <c r="W501" i="37"/>
  <c r="W492" i="37"/>
  <c r="W266" i="37"/>
  <c r="AA849" i="37"/>
  <c r="AA807" i="37"/>
  <c r="AA814" i="37"/>
  <c r="AA821" i="37"/>
  <c r="AA856" i="37"/>
  <c r="AA793" i="37"/>
  <c r="AA786" i="37"/>
  <c r="AA828" i="37"/>
  <c r="AA835" i="37"/>
  <c r="AA800" i="37"/>
  <c r="AA842" i="37"/>
  <c r="R578" i="37" l="1"/>
  <c r="AA592" i="37" s="1"/>
  <c r="T578" i="37"/>
  <c r="AA589" i="37" s="1"/>
  <c r="S577" i="37"/>
  <c r="S291" i="37"/>
  <c r="W275" i="37"/>
  <c r="W255" i="37"/>
  <c r="W488" i="37"/>
  <c r="W373" i="37"/>
  <c r="W505" i="37"/>
  <c r="W359" i="37"/>
  <c r="W401" i="37"/>
  <c r="W277" i="37"/>
  <c r="W566" i="37"/>
  <c r="W431" i="37"/>
  <c r="W267" i="37"/>
  <c r="W259" i="37"/>
  <c r="W249" i="37"/>
  <c r="W262" i="37"/>
  <c r="W550" i="37"/>
  <c r="W269" i="37"/>
  <c r="W273" i="37"/>
  <c r="W258" i="37"/>
  <c r="W252" i="37"/>
  <c r="AA771" i="37"/>
  <c r="AA773" i="37" s="1"/>
  <c r="AA778" i="37"/>
  <c r="AA780" i="37" s="1"/>
  <c r="AA788" i="37"/>
  <c r="AA809" i="37"/>
  <c r="AA858" i="37"/>
  <c r="AA844" i="37"/>
  <c r="AA816" i="37"/>
  <c r="AA802" i="37"/>
  <c r="AA851" i="37"/>
  <c r="AA830" i="37"/>
  <c r="AA795" i="37"/>
  <c r="AA837" i="37"/>
  <c r="AA823" i="37"/>
  <c r="AA785" i="37"/>
  <c r="AA787" i="37" s="1"/>
  <c r="AA855" i="37"/>
  <c r="AA834" i="37"/>
  <c r="AA836" i="37" s="1"/>
  <c r="AA813" i="37"/>
  <c r="AA848" i="37"/>
  <c r="AA850" i="37" s="1"/>
  <c r="AA827" i="37"/>
  <c r="AA829" i="37" s="1"/>
  <c r="AA792" i="37"/>
  <c r="AA841" i="37"/>
  <c r="AA843" i="37" s="1"/>
  <c r="AA806" i="37"/>
  <c r="AA820" i="37"/>
  <c r="AA822" i="37" s="1"/>
  <c r="AA799" i="37"/>
  <c r="S578" i="37" l="1"/>
  <c r="AA591" i="37" s="1"/>
  <c r="AA857" i="37"/>
  <c r="W246" i="37"/>
  <c r="W245" i="37"/>
  <c r="W244" i="37"/>
  <c r="W243" i="37"/>
  <c r="W240" i="37"/>
  <c r="W239" i="37"/>
  <c r="W238" i="37"/>
  <c r="W237" i="37"/>
  <c r="W236" i="37"/>
  <c r="AA794" i="37"/>
  <c r="AA808" i="37"/>
  <c r="AA801" i="37"/>
  <c r="AA815" i="37"/>
  <c r="W143" i="37" l="1"/>
  <c r="W158" i="37"/>
  <c r="W141" i="37"/>
  <c r="W140" i="37"/>
  <c r="W159" i="37"/>
  <c r="W142" i="37"/>
  <c r="W136" i="37"/>
  <c r="W155" i="37"/>
  <c r="W157" i="37"/>
  <c r="W144" i="37" l="1"/>
  <c r="W160" i="37"/>
  <c r="W156" i="37"/>
  <c r="W161" i="3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laquijano</author>
    <author xml:space="preserve">CONTRALORIA </author>
    <author>jmzambrano</author>
    <author>Administrador</author>
    <author>WILLIAM ART.</author>
    <author>William Alfonso Artunduaga Bonilla</author>
  </authors>
  <commentList>
    <comment ref="A1" authorId="0" shapeId="0" xr:uid="{00000000-0006-0000-0200-000001000000}">
      <text>
        <r>
          <rPr>
            <b/>
            <sz val="8"/>
            <color indexed="8"/>
            <rFont val="Tahoma"/>
            <family val="2"/>
          </rPr>
          <t xml:space="preserve">
Liste consecutivamente los hallazgos definidos  en el informe partiendo de uno.  
Nota: cuando una acción correctiva soluciona varios hallazgos de una misma naturaleza se debe agrupar.</t>
        </r>
        <r>
          <rPr>
            <sz val="8"/>
            <color indexed="8"/>
            <rFont val="Tahoma"/>
            <family val="2"/>
          </rPr>
          <t xml:space="preserve">
</t>
        </r>
      </text>
    </comment>
    <comment ref="E1" authorId="0" shapeId="0" xr:uid="{00000000-0006-0000-0200-000002000000}">
      <text>
        <r>
          <rPr>
            <b/>
            <sz val="8"/>
            <color indexed="8"/>
            <rFont val="Tahoma"/>
            <family val="2"/>
          </rPr>
          <t xml:space="preserve">Seleccione el numero del código correspondiente a la naturaleza del hallazgo y su origen en las diferentes áreas de la administración, según la clasificación establecida por la CGR. </t>
        </r>
        <r>
          <rPr>
            <sz val="8"/>
            <color indexed="8"/>
            <rFont val="Tahoma"/>
            <family val="2"/>
          </rPr>
          <t xml:space="preserve">
</t>
        </r>
      </text>
    </comment>
    <comment ref="F1" authorId="1" shapeId="0" xr:uid="{00000000-0006-0000-0200-000003000000}">
      <text>
        <r>
          <rPr>
            <b/>
            <sz val="8"/>
            <color indexed="8"/>
            <rFont val="Tahoma"/>
            <family val="2"/>
          </rPr>
          <t xml:space="preserve">DESCRIBA BREVEMENTE EL HALLAZGO ( NO MAS DE 50 PALABRAS).
</t>
        </r>
      </text>
    </comment>
    <comment ref="G1" authorId="1" shapeId="0" xr:uid="{00000000-0006-0000-0200-000004000000}">
      <text>
        <r>
          <rPr>
            <b/>
            <sz val="8"/>
            <color indexed="8"/>
            <rFont val="Tahoma"/>
            <family val="2"/>
          </rPr>
          <t>RELACIONE EL FACTOR GENERADOR DE LA FALLA ADMINISTRATIVA.</t>
        </r>
      </text>
    </comment>
    <comment ref="H1" authorId="0" shapeId="0" xr:uid="{00000000-0006-0000-0200-000005000000}">
      <text>
        <r>
          <rPr>
            <b/>
            <sz val="8"/>
            <color indexed="8"/>
            <rFont val="Tahoma"/>
            <family val="2"/>
          </rPr>
          <t>Registre la acción (correctiva y/o preventiva) que adopta la entidad para subsanar o corregir la causa que genera el  hallazgo.</t>
        </r>
        <r>
          <rPr>
            <sz val="8"/>
            <color indexed="8"/>
            <rFont val="Tahoma"/>
            <family val="2"/>
          </rPr>
          <t xml:space="preserve">
</t>
        </r>
      </text>
    </comment>
    <comment ref="I1" authorId="0" shapeId="0" xr:uid="{00000000-0006-0000-0200-000006000000}">
      <text>
        <r>
          <rPr>
            <b/>
            <sz val="8"/>
            <color indexed="8"/>
            <rFont val="Tahoma"/>
            <family val="2"/>
          </rPr>
          <t>Relacione y cuantifique las actividades a desarrollar para el cumplimiento de las metas parciales y finales que permitan medir el avance y cumplimiento del propósito  de mejoramiento. 
Se deben incluir tantas filas como metas sean necesarias.</t>
        </r>
      </text>
    </comment>
    <comment ref="J1" authorId="0" shapeId="0" xr:uid="{00000000-0006-0000-0200-000007000000}">
      <text>
        <r>
          <rPr>
            <b/>
            <sz val="8"/>
            <color indexed="8"/>
            <rFont val="Tahoma"/>
            <family val="2"/>
          </rPr>
          <t xml:space="preserve">Relacione el nombre de la unidad de medida que se  utiliza para medir el grado de avance de la actividad .
(unidades o porcentaje) 
</t>
        </r>
      </text>
    </comment>
    <comment ref="K1" authorId="0" shapeId="0" xr:uid="{00000000-0006-0000-0200-000008000000}">
      <text>
        <r>
          <rPr>
            <b/>
            <sz val="8"/>
            <color indexed="8"/>
            <rFont val="Tahoma"/>
            <family val="2"/>
          </rPr>
          <t xml:space="preserve">Relacione la cantidad, Volumen o tamaño de la actividad, establecido en unidades o porcentajes. 
</t>
        </r>
      </text>
    </comment>
    <comment ref="L1" authorId="0" shapeId="0" xr:uid="{00000000-0006-0000-0200-000009000000}">
      <text>
        <r>
          <rPr>
            <b/>
            <sz val="8"/>
            <color indexed="8"/>
            <rFont val="Tahoma"/>
            <family val="2"/>
          </rPr>
          <t xml:space="preserve">Fecha programada para la iniciación de cada actividad para el cumplimiento de la meta final. </t>
        </r>
        <r>
          <rPr>
            <sz val="8"/>
            <color indexed="8"/>
            <rFont val="Tahoma"/>
            <family val="2"/>
          </rPr>
          <t xml:space="preserve">
</t>
        </r>
      </text>
    </comment>
    <comment ref="M1" authorId="0" shapeId="0" xr:uid="{00000000-0006-0000-0200-00000A000000}">
      <text>
        <r>
          <rPr>
            <b/>
            <sz val="8"/>
            <color indexed="8"/>
            <rFont val="Tahoma"/>
            <family val="2"/>
          </rPr>
          <t>Fecha programada para la terminación de cada actividad para el cumplimiento de la meta final.</t>
        </r>
      </text>
    </comment>
    <comment ref="N1" authorId="0" shapeId="0" xr:uid="{00000000-0006-0000-0200-00000B000000}">
      <text>
        <r>
          <rPr>
            <b/>
            <sz val="8"/>
            <color indexed="8"/>
            <rFont val="Tahoma"/>
            <family val="2"/>
          </rPr>
          <t xml:space="preserve">La hoja calcula automáticamente el plazo de duración de la actividad  de mejoramiento teniendo en cuenta las fechas de inicio y terminación de la meta.
</t>
        </r>
      </text>
    </comment>
    <comment ref="O1" authorId="2" shapeId="0" xr:uid="{00000000-0006-0000-0200-00000C000000}">
      <text>
        <r>
          <rPr>
            <b/>
            <sz val="8"/>
            <color indexed="8"/>
            <rFont val="Tahoma"/>
            <family val="2"/>
          </rPr>
          <t xml:space="preserve">Relacione el Nombre de la Dependencia (s) responsable por el cumplimiento de la meta.
</t>
        </r>
      </text>
    </comment>
    <comment ref="P1" authorId="0" shapeId="0" xr:uid="{00000000-0006-0000-0200-00000D000000}">
      <text>
        <r>
          <rPr>
            <sz val="8"/>
            <color indexed="8"/>
            <rFont val="Tahoma"/>
            <family val="2"/>
          </rPr>
          <t>Registre el avance físico de la ejecución de la actividad.</t>
        </r>
        <r>
          <rPr>
            <sz val="8"/>
            <color indexed="8"/>
            <rFont val="Tahoma"/>
            <family val="2"/>
          </rPr>
          <t xml:space="preserve">
</t>
        </r>
      </text>
    </comment>
    <comment ref="Q1" authorId="0" shapeId="0" xr:uid="{00000000-0006-0000-0200-00000F000000}">
      <text>
        <r>
          <rPr>
            <sz val="8"/>
            <color indexed="8"/>
            <rFont val="Tahoma"/>
            <family val="2"/>
          </rPr>
          <t>Calcula el avance porcentual de la actividad dividiendo la ejecución informada en la columna N sobre la columna J</t>
        </r>
        <r>
          <rPr>
            <sz val="8"/>
            <color indexed="8"/>
            <rFont val="Tahoma"/>
            <family val="2"/>
          </rPr>
          <t xml:space="preserve">
</t>
        </r>
      </text>
    </comment>
    <comment ref="J52" authorId="3" shapeId="0" xr:uid="{7E1B8FD0-5553-4927-8D40-FF0FEDEA033C}">
      <text>
        <r>
          <rPr>
            <sz val="9"/>
            <color indexed="81"/>
            <rFont val="Tahoma"/>
            <family val="2"/>
          </rPr>
          <t xml:space="preserve">
Incorporar en las minutas las disposiciones contenidas en los artículos 13 y 14 de la Ley 1682 de 2013.
</t>
        </r>
      </text>
    </comment>
    <comment ref="K222" authorId="4" shapeId="0" xr:uid="{9B3173C0-926F-4876-BFDB-6EBE9E802CED}">
      <text>
        <r>
          <rPr>
            <b/>
            <sz val="9"/>
            <color indexed="81"/>
            <rFont val="Tahoma"/>
            <family val="2"/>
          </rPr>
          <t xml:space="preserve">
El acta debe incluir la revisión jurídica aleatoria de al menos dos semestres, teniendo en cuenta la actividad. La dependencia formuló erróneamente el plazo de ejecución. Así lo aprobó el Director General.</t>
        </r>
      </text>
    </comment>
    <comment ref="K223" authorId="4" shapeId="0" xr:uid="{23F9FCC3-53A7-4498-ABFB-773844F61003}">
      <text>
        <r>
          <rPr>
            <b/>
            <sz val="9"/>
            <color indexed="81"/>
            <rFont val="Tahoma"/>
            <family val="2"/>
          </rPr>
          <t xml:space="preserve">
Se debe incluir en un documento el acta y el cronograma, dado que la dependencia estableció como cantidad 1.</t>
        </r>
      </text>
    </comment>
    <comment ref="K227" authorId="4" shapeId="0" xr:uid="{5A171F9C-8526-4464-94E3-46AE73C46EAA}">
      <text>
        <r>
          <rPr>
            <b/>
            <sz val="9"/>
            <color indexed="81"/>
            <rFont val="Tahoma"/>
            <family val="2"/>
          </rPr>
          <t xml:space="preserve">
El acta debe incluir la revisión jurídica aleatoria de al menos dos semestres, teniendo en cuenta la actividad. La dependencia formuló erróneamente el plazo de ejecución. Así lo aprobó el Director General.</t>
        </r>
      </text>
    </comment>
    <comment ref="K228" authorId="4" shapeId="0" xr:uid="{083AE4C5-E11A-4C87-BFB8-0AEA2E864514}">
      <text>
        <r>
          <rPr>
            <b/>
            <sz val="9"/>
            <color indexed="81"/>
            <rFont val="Tahoma"/>
            <family val="2"/>
          </rPr>
          <t xml:space="preserve">
El acta debe incluir la revisión jurídica aleatoria de al menos dos semestres, teniendo en cuenta la actividad. La dependencia formuló erróneamente el plazo de ejecución. Así lo aprobó el Director General.</t>
        </r>
      </text>
    </comment>
    <comment ref="K229" authorId="4" shapeId="0" xr:uid="{485AC8C6-6B18-45D0-B09A-2DC05BB190F5}">
      <text>
        <r>
          <rPr>
            <b/>
            <sz val="9"/>
            <color indexed="81"/>
            <rFont val="Tahoma"/>
            <family val="2"/>
          </rPr>
          <t xml:space="preserve">
Teniendo en cuenta lo concertado en la acción de mejora y en la actividad, no solo se debe valorar el oficio de solicitud, también se debe presentar el seguimiento a la gestión del oficio (respuesta). Por tanto, la cantidad no es 1 sino 2. No obstante, así fue aprobado por el Director General para el cargue en el SIRECI.</t>
        </r>
      </text>
    </comment>
    <comment ref="M240" authorId="4" shapeId="0" xr:uid="{9852198B-7602-49E4-A3BA-71D91518F631}">
      <text>
        <r>
          <rPr>
            <b/>
            <sz val="9"/>
            <color indexed="81"/>
            <rFont val="Tahoma"/>
            <family val="2"/>
          </rPr>
          <t xml:space="preserve">
Acción 2 y 3 - 30-12-2020</t>
        </r>
      </text>
    </comment>
    <comment ref="P576" authorId="5" shapeId="0" xr:uid="{C1305701-8C7A-46C0-827B-F3584EA0FEE3}">
      <text>
        <r>
          <rPr>
            <b/>
            <sz val="9"/>
            <color indexed="81"/>
            <rFont val="Tahoma"/>
            <family val="2"/>
          </rPr>
          <t xml:space="preserve">
Avance del 60% por acciones de Dirección Operativa.</t>
        </r>
      </text>
    </comment>
  </commentList>
</comments>
</file>

<file path=xl/sharedStrings.xml><?xml version="1.0" encoding="utf-8"?>
<sst xmlns="http://schemas.openxmlformats.org/spreadsheetml/2006/main" count="5394" uniqueCount="2485">
  <si>
    <t>TOTALES</t>
  </si>
  <si>
    <t>PBEC</t>
  </si>
  <si>
    <t>PBEA</t>
  </si>
  <si>
    <t>AP =  POMi / PBEA</t>
  </si>
  <si>
    <t>CPM = POMMVi / PBEC</t>
  </si>
  <si>
    <t xml:space="preserve">Puntaje Logrado por las Actividades  Vencidas (PLAVI)  </t>
  </si>
  <si>
    <t>Puntaje  Logrado  por las Actividades  (PLAI)</t>
  </si>
  <si>
    <t>Puntaje atribuido a las actividades vencidas (PAAVI)</t>
  </si>
  <si>
    <t>Reporte</t>
  </si>
  <si>
    <t>Informe</t>
  </si>
  <si>
    <t>Informe con registro fotográfico</t>
  </si>
  <si>
    <t>8. Código hallazgo</t>
  </si>
  <si>
    <t>16. Causa del hallazgo</t>
  </si>
  <si>
    <t>20. Acción de mejora</t>
  </si>
  <si>
    <t>11 01 002</t>
  </si>
  <si>
    <t>14 04 004</t>
  </si>
  <si>
    <t>14 01 011</t>
  </si>
  <si>
    <t>16 04 001</t>
  </si>
  <si>
    <t>Informe trimestral</t>
  </si>
  <si>
    <t>18 02 002</t>
  </si>
  <si>
    <t>18 01 004</t>
  </si>
  <si>
    <t>11 03 002</t>
  </si>
  <si>
    <t>12 02 002</t>
  </si>
  <si>
    <t>11 02 002</t>
  </si>
  <si>
    <t>14 04 006</t>
  </si>
  <si>
    <t>14 02 014</t>
  </si>
  <si>
    <t>11 03 001</t>
  </si>
  <si>
    <t>11 02 001</t>
  </si>
  <si>
    <t>21 04 001</t>
  </si>
  <si>
    <t>21 01 001</t>
  </si>
  <si>
    <t>21 05 001</t>
  </si>
  <si>
    <t>18 02 001</t>
  </si>
  <si>
    <t>14 02 003</t>
  </si>
  <si>
    <t>14 02 001</t>
  </si>
  <si>
    <t>FIRMA DEL REPRESENTANTE LEGAL</t>
  </si>
  <si>
    <t xml:space="preserve">Convenciones: </t>
  </si>
  <si>
    <t xml:space="preserve">Columnas de calculo automático </t>
  </si>
  <si>
    <t>Fila de Totales</t>
  </si>
  <si>
    <t>Efectividad de la Acción
SI / NO</t>
  </si>
  <si>
    <t>Código interno  hallazgo</t>
  </si>
  <si>
    <t>Dichas situaciones dificultan realizar su evaluación y seguimiento; además evidencian debilidades de control, por parte del Invías.</t>
  </si>
  <si>
    <t>Las anteriores situaciones evidencian que no se manejan datos unificados del proyecto, pues tal y como se consignó anteriormente, existen diferencias de información en los reportes correspondientes a la Ficha EPI-FR-03 del proyecto, el informe de gestión y la descrita en el acta N.04 del 06 de mayo de 2014, del Consejo Directivo;</t>
  </si>
  <si>
    <t>Lo anterior presuntamente se produce por debilidades de control propio del contratista que no permiten advertir oportunamente el problema, lo que trae como consecuencias un riesgo importante de accidentes laborales.</t>
  </si>
  <si>
    <t>Reporte trimestral</t>
  </si>
  <si>
    <t>No se considera un daño patrimonial en consideración a que es un agente diferente al INVÍAS el que solicita se realicen unos diseños nuevos, no obstante se evidencia una falta de planeación y coordinación interinstitucional entre las entidades del mismo Sector del Ejecutivo.</t>
  </si>
  <si>
    <t>No se ha corregido este detalle constructivo, el cual de no ser atendido oportunamente puede traer como consecuencia la afectación estructural del puente.</t>
  </si>
  <si>
    <t>El argumento esgrimido por parte del Instituto para la no terminación de esas obras es la falta de recursos que asciende a los $9.000 millones de pesos.</t>
  </si>
  <si>
    <t xml:space="preserve">Lo anterior debido a la presunta carencia, insuficiencia o inoportunidad en la aplicación de mecanismos de control para el eficaz cumplimiento de las funciones y obligaciones conferidas legalmente a la Interventoría y Gestores de INVÍAS. </t>
  </si>
  <si>
    <t xml:space="preserve">La interventoría, concluye que el contrato  de obra No. 407 de 2010 se encuentra desfinanciado, debido a que la meta física no se cumple con los recursos asignados actualmente y el tiempo que resta del contrato
Lo que implica una deficiente planeación del proyecto y débil control por parte de la interventoría y supervisión.
</t>
  </si>
  <si>
    <t>Artículo 87 de la Ley 1474 de 2011, en consideración a que presuntamente la planeación en este corredor no fue adecuada y prueba de esto es que se hizo necesario reducir el alcance contractual, dado que los recursos asignados no eran suficientes.</t>
  </si>
  <si>
    <t>Las anteriores situaciones evidencian deficiencias de planeación para el  cumplimiento de las metas físicas contratadas; lo que pone en riesgo el cumplimiento de las obligaciones establecidas en el contrato, así como el proceso de liquidación</t>
  </si>
  <si>
    <t>Las anteriores circunstancias,  denotan debilidades de control y seguimiento del proceso contractual y afectan el cumplimiento tanto del objeto como del plazo establecido en el contrato.</t>
  </si>
  <si>
    <t>Lo cual denota debilidad en la aplicación de las condiciones y requisitos establecidos en el proceso de selección, cuyas disposiciones deben ser acatadas íntegramente.</t>
  </si>
  <si>
    <t>Situación que denota debilidades en la aplicación del Principio de Planeación, lo que puede afectar el cumplimiento del objeto contractual.</t>
  </si>
  <si>
    <t xml:space="preserve"> debido a deficiencias en la planeación en la elaboración de los estudios previos entregados por Invías</t>
  </si>
  <si>
    <t>Así las cosas, se ejecutó la rehabilitación con unos estudios diferentes a los inicialmente aportados y  pagados por el Instituto.</t>
  </si>
  <si>
    <t xml:space="preserve">Debido a deficiencias en la planeación de los estudios y diseños </t>
  </si>
  <si>
    <t xml:space="preserve">Debido a deficiencias en la planeación contractual en la determinación de los plazos de conformidad con los estudios y actividades constructivas </t>
  </si>
  <si>
    <t>Planeación presupuestal</t>
  </si>
  <si>
    <t>Plazo contractual.</t>
  </si>
  <si>
    <t>Debido a deficiencias en la estructuración del presupuesto de obra y en estudios previos insuficientes puesto que solo se identifica  la necesidad y las metas físicas</t>
  </si>
  <si>
    <t>Lo anterior evidencia el  presunto incumplimiento tanto de las funciones de los Supervisores (Gestores) designados por INVÍAS establecidas en la Resolución 3376 de 2010,</t>
  </si>
  <si>
    <t>Esta situación evidencia fallas administrativas y de supervisión por parte de la Interventoría y del INVÍAS</t>
  </si>
  <si>
    <t>Se evidencia que hubo falta de planeación en la priorización y escogencia de los sitios donde se van a implantar los puentes</t>
  </si>
  <si>
    <t>Denotan debilidades en el plazo asignado para la ejecución del contrato.</t>
  </si>
  <si>
    <t>Deficiencias en los mecanismos de seguimiento y monitoreo del Instituto.</t>
  </si>
  <si>
    <t>Falta de control y seguimiento por parte de la interventoría contratada por el INVIAS.</t>
  </si>
  <si>
    <t>No evidencia de estudios previos</t>
  </si>
  <si>
    <t>El convenio interadministrativo debe contener la resolución de justificación de la contratación directa</t>
  </si>
  <si>
    <t>Mayor plazo de ejecución del contrato frente al convenio</t>
  </si>
  <si>
    <t>Presuntas deficiencias en la planeación y control y seguimiento, efectuado a las obligaciones de la Gobernación por parte del INVÍAS.</t>
  </si>
  <si>
    <t>Informe y registro fotográfico</t>
  </si>
  <si>
    <t>Por deficiencias en la estructuración de estudios previos, lo cual conlleva a recorte e incumplimiento de las metas físicas definidas en el contrato.</t>
  </si>
  <si>
    <t>Deficiencias en la etapa de planeación contractual de los convenios interadministrativos. No. 901 de 2013 y 902 de 2013 celebrado entre INVÍAS y Alcaldía del Municipio de Mocoa (Putumayo).</t>
  </si>
  <si>
    <t>Deficiencias en la etapa de planeación contractual del Convenio en la elaboración de estudios previos</t>
  </si>
  <si>
    <t>Debilidades en la supervisión y control</t>
  </si>
  <si>
    <t>16 01 004</t>
  </si>
  <si>
    <t xml:space="preserve">Debilidades en los mecanismos de seguimiento y monitoreo. </t>
  </si>
  <si>
    <t xml:space="preserve">Control inadecuado de sus inmuebles.                                                                                                                                                                                                                                                                                               </t>
  </si>
  <si>
    <t>Deficiencias en el control y administración sobre los bienes del Invías</t>
  </si>
  <si>
    <t>18 04 001</t>
  </si>
  <si>
    <t>Falta de control adecuado sobre la propiedad de los bienes del Invías.</t>
  </si>
  <si>
    <t>Invías no tiene pleno dominio de los corredores férreos</t>
  </si>
  <si>
    <t>No se evidencian controles adecuados a los cronogramas de obra</t>
  </si>
  <si>
    <t>Se aplica la regla pactada para contratos laborales a contratos por prestación de servicios</t>
  </si>
  <si>
    <t>No tener criterios predefinidos para el pago prestaciones y primas; no exigir especificaciones mínimas, etc.</t>
  </si>
  <si>
    <t>Debilidades en el proceso de supervisión por parte de Invías.</t>
  </si>
  <si>
    <t>22 01 001</t>
  </si>
  <si>
    <t>No se observa que la Entidad haya tomado correctivos respecto a dichos atrasos en la gestión predial.</t>
  </si>
  <si>
    <t>12 01 003</t>
  </si>
  <si>
    <t>Débil supervisión en el seguimiento del cumplimiento de las obligaciones emanadas del contrato, específicamente en lo atinente al aseguramiento de la Entidad</t>
  </si>
  <si>
    <t>Deficiencia en la adecuada constitución de las reservas, ya que estas no permiten determinar situaciones extraordinarias presentadas</t>
  </si>
  <si>
    <t>18 01 001</t>
  </si>
  <si>
    <t>No permite tener la claridad suficiente para el adecuado análisis de la información contenida en los Estados Contables.</t>
  </si>
  <si>
    <t xml:space="preserve">H1R15. Desarrollo proyecto Cruce de la Cordillera Central - Túnel de la Línea.
Se observaron deficiencias constructivas, escasez de personal en los frentes de trabajo, falta de señalización y protocolos de seguridad industrial en algunos sitios de la obra, inadecuada disposición del material sobrante y debilidades frente al tema de responsabilidad social.
</t>
  </si>
  <si>
    <t>Lo identificado se originó por presuntos incumplimientos del contratista con respecto al cronograma y a las metas físicas establecidas en las bases del acuerdo conciliatorio del 10 de marzo de 2015 y el modificatorio 11 del 01 de abril de 2015. A su vez, se evidenció la falta de gestión efectiva por parte del Invías  para hacer cumplir lo contractualmente establecido en dichos acuerdos y modificatorios.</t>
  </si>
  <si>
    <t>12 01 004</t>
  </si>
  <si>
    <t>Se evidencian debilidades en el ejercicio de control y supervisión por parte de las interventorías de cada proyecto involucrado en la licencia, al no conminar al contratista al cumplimiento efectivo de las medidas ambientales y a lo dispuesto en la licencia ambiental del proyecto.</t>
  </si>
  <si>
    <t>12 02 001</t>
  </si>
  <si>
    <t xml:space="preserve">Pese a lo reportado por la entidad,  se identifica falta de oportunidad del contratista para dar cumplimiento con las obligaciones a su cargo y de las fallas en materia de seguimiento a cargo de la Interventoría. </t>
  </si>
  <si>
    <t>Lo anteriormente expuesto, revela deficiencias en la etapa precontractual, específicamente en la planificación técnica, y la evaluación a detalle (estudios, diseños y presupuestación) de las necesidades a cubrir con el proceso contractual y consecuentemente en las cantidades de obras a ejecutar por parte de la entidad.</t>
  </si>
  <si>
    <t>Lo anterior debido a la falta de diseños en estructuras puntuales y los ajustes en alineamiento y sección que tuvieron que ser realizados a los diseños originales, por su desactualización y falta de coordinación con respecto a la realidad en campo</t>
  </si>
  <si>
    <t xml:space="preserve">Lo anterior, demuestra débil planeación,   deficiente coordinación interinstitucional para ejecutar de manera oportuna y efectiva los recursos  </t>
  </si>
  <si>
    <t>Lo anteriormente expuesto se suscitó por falencias de orden administrativo y conlleva un presunto incumplimiento de lo previsto en el en los numerales 1 y 2 del Artículo 34 de la Ley 734 de 2002, así como del artículo 84 de la Ley 1474 de 2011.</t>
  </si>
  <si>
    <t>Justificación de la contratación directa</t>
  </si>
  <si>
    <t xml:space="preserve">H13R15. Ejecución proyecto mejoramiento y rehabilitación de la primera calzada de la Circunvalar Barranquilla .  
Retraso en la ejecución del Proyecto,  al respecto, la interventoría reportó en el informe de avance de obra de enero de 2016, un porcentaje de atraso del 47.96% en la ejecución general de las actividades establecidas en el Contrato de Obra Derivado AMB-LP-001-2015, suscrito entre el Distrito de Barranquilla y Valores y Contratos S.A. – VALORCON, producto del Convenio Interadministrativo 1344 de 2014. 
</t>
  </si>
  <si>
    <t xml:space="preserve">Debilidades en la matriz de riesgos definida para el contrato, al no contemplar actividades inherentes al proyecto y que por tanto impactan su ejecución, lo que ha conllevado a la reprogramación de las actividades contempladas en el contrato de obra. </t>
  </si>
  <si>
    <t>Deficiencia en la supervisión</t>
  </si>
  <si>
    <t xml:space="preserve">Falencias en planeación </t>
  </si>
  <si>
    <t xml:space="preserve">Se evidencia deficiencias en los estudios previos al no considerar la viabilidad de afectar predios cuya infraestructura sobrepasa el presupuesto asignado para la compra de los inmuebles. </t>
  </si>
  <si>
    <t>No se evidenció consulta frente al tema ante la Autoridad rectora, que en este caso es el Instituto Geográfico Agustín Codazzi.</t>
  </si>
  <si>
    <t xml:space="preserve">Presunta omisión de lo establecido en la Ley de infraestructura 1682 de 2013 en su artículo  séptimo donde se indica que se deberá incluir en la etapa de planeación  el análisis integral, entre otros aspectos, lo indicado  en el literal g  “Diagnóstico predial o análisis de predios objeto de adquisición.” </t>
  </si>
  <si>
    <t>15 05 001</t>
  </si>
  <si>
    <t>Oportunidad en la liquidación</t>
  </si>
  <si>
    <t>Debido a la falta de control y seguimiento en el proceso de planeación y a las deficiencias en los estudios técnicos, la ejecución del contrato y la vigilancia a cargo de la interventoría; lo cual ha generado una mayor inversión en el proyecto por $1.446.907.831, presuntamente contraviniendo los principios de Eficiencia, Eficacia y Economía.</t>
  </si>
  <si>
    <t>22 03 003</t>
  </si>
  <si>
    <t>Debilidades en el control de publicación</t>
  </si>
  <si>
    <t>16 03 100</t>
  </si>
  <si>
    <t xml:space="preserve">Lo anterior se presenta por debilidades en las actividades y controles inherentes a la organización de expedientes contractuales, que derivan en inadecuada gestión documental. </t>
  </si>
  <si>
    <t xml:space="preserve">H53R15 Cumplimiento metas plan de acción 2015. Administrativo. 
En el Plan de Acción 2015 el Invías estableció acciones, metas, responsables, períodos de cumplimiento e  indicadores de seguimiento. Sin embargo, algunas metas programadas no se cumplieron en su totalidad, entre las  cuales de un lado se encuentran siete (7), referidas en el cuadro siguiente que en promedio el porcentaje de cumplimiento llegó hasta 41.28%.
</t>
  </si>
  <si>
    <t>Deficiente planeación y seguimiento, la no oportuna y efectiva coordinación interinstitucional</t>
  </si>
  <si>
    <t>Deficiente planificación y ejecución del presupuesto, así como también a debilidades en la priorización de necesidades,</t>
  </si>
  <si>
    <t>19 07 002</t>
  </si>
  <si>
    <t>Debilidades en  la aplicación de los controles y de seguimiento y monitoreo</t>
  </si>
  <si>
    <t>17 02 011</t>
  </si>
  <si>
    <t>Al respecto,  ha de decirse que, una vez ejecutoriado el Laudo Arbitral en la forma indicada, INVIAS estaba en la obligación del pago total de la condena determinada  dentro del término, con el fin de evitar la generación de intereses moratorios.</t>
  </si>
  <si>
    <t>Lo expuesto, evidencia debilidades en el manejo, reporte y consistencia de la información judicial por parte de Invías, afectando su nivel de confiabilidad, seguridad y solidez.</t>
  </si>
  <si>
    <t>Debilidades en el cumplimiento de las funciones por parte de los apoderados de Invías, lo que puede afectar el seguimiento a los procesos y procedimientos inherentes a la actividad judicial y extrajudicial de la Entidad.</t>
  </si>
  <si>
    <t>Se evidencia debilidad en el procedimiento administrativo y presupuestal para el pago de sentencias y conciliaciones; situación que genera  que estas obligaciones no se paguen a tiempo.</t>
  </si>
  <si>
    <t>Estas situaciones son originadas por la falta de conciliación y depuración de la información de las Áreas involucradas que son fuente de información, para los respectivos registros contables.</t>
  </si>
  <si>
    <t>19 03 005</t>
  </si>
  <si>
    <t xml:space="preserve">No se cuenta con una base de datos consolidada y actualizada, de tal manera que le permita conocer oportuna y  razonablemente el estado de cada uno de los recursos embargados de las cuentas bancarias, así como los remanentes de los procesos ya terminados de estas cuentas. </t>
  </si>
  <si>
    <t>Refleja debilidades en el control y seguimiento para la gestión presupuestal, así como para el fenecimiento de las Reservas Presupuestales por $31.185.1 millones y limitaciones para pagar algunos compromisos adquiridos.</t>
  </si>
  <si>
    <t>Lo anteriormente descrito evidencia deficiencias en la programación presupuestal</t>
  </si>
  <si>
    <t xml:space="preserve">H1D16. Planeación contrato de obra 1246 de 2014
Revisada la documentación del contrato 1246 de 2014, se evidencian deficiencias en la planeación del mismo, que repercutieron en demoras en los tiempos de ejecución y la ejecución  de obras a posteriori de la fecha establecida en el plazo contractual.
</t>
  </si>
  <si>
    <t>Deficiencias en la planeación financiera y ejecución de obra</t>
  </si>
  <si>
    <t xml:space="preserve">Lo anterior  evidencia demora en el perfeccionamiento de los contratos, lo que afectó el proceso de legalización y ejecución del contrato, teniendo en cuenta que el plazo de ejecución establecido fue de dos (29 y seis (6) meses respectivamente. </t>
  </si>
  <si>
    <t>Debilidades en los controles implementados</t>
  </si>
  <si>
    <t>Debilidades en los controles del proceso contractual</t>
  </si>
  <si>
    <t>14 01 003</t>
  </si>
  <si>
    <t>Lo anteriormente expuesto evidencia falta de controles, toda vez que la Entidad, presuntamente, pasa por alto la aplicación de lo estipulado en la normatividad general que regula la contratación.</t>
  </si>
  <si>
    <t>Informes</t>
  </si>
  <si>
    <t>Estado de acción</t>
  </si>
  <si>
    <t>Estado de hallazgo</t>
  </si>
  <si>
    <t>Traducción a número</t>
  </si>
  <si>
    <t>Menor número</t>
  </si>
  <si>
    <t>Auditoria</t>
  </si>
  <si>
    <t>R2014</t>
  </si>
  <si>
    <t>R2015</t>
  </si>
  <si>
    <t>D2016</t>
  </si>
  <si>
    <t>Busca espacio</t>
  </si>
  <si>
    <t>Busca punto</t>
  </si>
  <si>
    <t>14 05 004</t>
  </si>
  <si>
    <t>Este hecho genera riesgo inherente y de control en la administración del anticipo y de la ejecución del Contrato de acuerdo con el plan de inversión del anticipo.</t>
  </si>
  <si>
    <t>Deficiencias de planeación en la formulación de los proyectos frente a los resultados arrojados por los Estudios y Diseños.</t>
  </si>
  <si>
    <t>Lo expuesto denota deficiencias en la formulación, ejecución y seguimiento de proyectos definidos en los documentos de política del Consejo Nacional de Política Económica y Social, que se traducen en disminuciones al alcance y en el aplazamiento de beneficios esperados para la población objeto de estos proyectos.</t>
  </si>
  <si>
    <t>Lo expuesto denota deficiencias en la formulación, ejecución y seguimiento de proyectos definidos en los documentos de política del Consejo Nacional de Política Económica y Social.</t>
  </si>
  <si>
    <t>La documentación allegada por la Entidad, en respuesta a requerimientos, se determinó falta de coherencia en la misma.</t>
  </si>
  <si>
    <t>De acuerdo con lo anterior, se concluye que si bien Invías tenía definido el alcance definitivo de las obras a realizar, acorde con lo establecido en el Pliego de Condiciones - Apéndice A y Cláusula Primera del Contrato; se denota deficiencias de planeación y de Coordinación Interinstitucional entre Invías y la Gobernación del Chocó</t>
  </si>
  <si>
    <t>Se constituyen en situaciones que denotan debilidades en el proceso de supervisión por parte de Invías, debido a la desatención de las obligaciones y responsabilidades, lo que puede afectar el cumplimiento contractual.</t>
  </si>
  <si>
    <t>Lo anterior refleja deficiencias en la aplicación del principio de planeación , contemplado en el numeral 12 del artículo 25 de la ley 80 de 1993, modificado por el artículo 87 de la Ley 1474 de 2011, con el riesgo de no contar con los recursos necesarios para finiquitar con las metas contractuales</t>
  </si>
  <si>
    <t>Es de indicar que no se evidenció para el tema predial, análisis  de estimación, y asignación de los riesgos previsibles que en un momento dado podrían alterar el equilibrio económico del contrato, aspecto contemplado en el Decreto 1510 de 2013, numeral octavo del artículo 22 “Pliego de condiciones”; y compilado en el Artículo 2.2.1.1.2.1.1. “Estudios y documentos previos”, del Decreto 1082 de 2015.</t>
  </si>
  <si>
    <t>Lo anterior presuntamente ocasionado por debilidades en la comunicación  por parte del Instituto Nacional de Vías- Invías</t>
  </si>
  <si>
    <t>Lo anterior presuntamente ocasionado por debilidades de control y seguimiento a los procesos de adquisición predial por parte del Instituto Nacional de Vías- Invías</t>
  </si>
  <si>
    <t>Presuntamente, lo anterior vislumbra incumplimientos por parte de la Interventoría: numeral 7.4 del Manual de Interventoría (Resoluciones Invías 5282 de 2003 y 3009 de 2007 y del Supervisor y Gestores del Contrato de Interventoría: numeral 7.4 del Manual de Interventoría; Resolución Invías 5282 de 2003; Artículos 1 (numerales 1, 2 y 4), 2 y 4 de la Resolución 3376 de 2010 y numeral 25.6 del Manual de Contratación de Invías (Resolución 01673 de 2015).</t>
  </si>
  <si>
    <t>Presuntamente, lo anterior vislumbra incumplimientos por parte de la Interventoría: numeral 7.4 del Manual de Interventoría (Resoluciones Invías 5282 de 2003 y 3009 de 2007 y del Supervisor y Gestores del Contrato de Interventoría: numeral 7.4 del Manual de Interventoría;</t>
  </si>
  <si>
    <t>Debilidades por parte de la interventoría y los gestores del proyecto y del contrato para tramitar y obtener de manera adecuada, recursos financieros, específicamente para la vigencia 2015, los cuales resultaron insuficientes frente a la capacidad de ejecución física del contratista de obra para dicha vigencia, lo cual conllevó a adicionar el contrato en recursos por $10.000 millones, que hasta la fecha de la adición no eran justificables técnicamente por mayores cantidades, mayor alcance físico del contrato u obras adicionales no previstas del mismo, con lo cual presuntamente se incumple el numeral 13 del artículo 25 de la Ley 80 de 1993 , los deberes de los Interventores establecida en el artículo 84 de la Ley 1474 de 2011 y la Resolución de Invías 3376 de julio 28 de 2010 .</t>
  </si>
  <si>
    <t>15 04 006</t>
  </si>
  <si>
    <t>Se concluye que ha faltado oportunidad en las gestiones y trámites adelantados por el Invías, frente a la búsqueda de soluciones para poder ejecutar las obras por Belén de Bajirá y debilidades de coordinación interinstitucional para la formulación del proyecto corredor vial Caucheras – Belén de Bajirá – Riosucio.</t>
  </si>
  <si>
    <t>14 02 009</t>
  </si>
  <si>
    <t>Lo anterior por debilidad de control y seguimiento de la etapa precontractual, lo que conlleva a un presunto incumplimiento del Principio de Planeación Contractual, establecido en el numeral 12 del artículo 25 de la Ley 80 de 1993, modificado por artículo 87 de la Ley 1474 de 2011, en el cual se señala “Previo a la apertura de un proceso de selección, o a la firma del contrato en el caso en que la modalidad de selección sea contratación directa, deberán elaborarse los estudios, diseños y proyectos requeridos, y los pliegos de condiciones, según corresponda.</t>
  </si>
  <si>
    <t xml:space="preserve">Por cuanto hay una contradicción o incoherencia, al referir que las estaciones se consideran entre distancias entre 100 y 1.000 metros (m) </t>
  </si>
  <si>
    <t>EVP2016</t>
  </si>
  <si>
    <t>ECP2016</t>
  </si>
  <si>
    <t>Fecha Evaluación</t>
  </si>
  <si>
    <t xml:space="preserve">Debilidades en la planeación en algunos elementos propios del convenio, como es el plazo. </t>
  </si>
  <si>
    <t>Esta situación se presenta debido a que el proceso de expropiación fue presentado después de la finalización del plazo contractual, en razón a  inconvenientes   que surgieron en la enajenación voluntaria, por los obstáculos y acciones presentadas por la propietaria.</t>
  </si>
  <si>
    <t>Lo anterior presuntamente fue ocasionado por debilidades en la no oportuna actualización de los expedientes por parte del Instituto Nacional de Vías- Invías</t>
  </si>
  <si>
    <t xml:space="preserve">Información suministrada en el informe de la CGR </t>
  </si>
  <si>
    <t xml:space="preserve">Debilidades en la estructuración de los documentos previos necesarios para adelantar los procesos contractuales y falencias en el lleno de requisitos exigidos en la Ley, específicamente el artículo 20 del Decreto 1510 de 2013. </t>
  </si>
  <si>
    <t>Falencias en la Planeación de proyecto de mantenimiento de la Segunda calzada de la Av. Circunvalar.</t>
  </si>
  <si>
    <t>H8R16. Precios unitarios contrato derivado del convenio 1344 de 2014
Los convenios 1344 de 2014 “Mejoramiento y Rehabilitación de la Primera Calzada de la Vía Circunvalar de Barranquilla” y 1345 de 2014 “Apoyo y Mejoramiento de la Interconexión Vial – Segunda Calzada Avenida Circunvalar de Barranquilla a través de la vinculación del Instituto Nacional de Vías”, se gestionaron con la finalidad de aunar esfuerzos entre el Instituto Nacional de Vías y el Área Metropolitana de Barranquilla.</t>
  </si>
  <si>
    <t>Falta de controles, planeación  y falencias en la supervisión.</t>
  </si>
  <si>
    <t>Falta de planeación.</t>
  </si>
  <si>
    <t>Falencias en estructuración de presupuesto oficial.</t>
  </si>
  <si>
    <t>H13R16. Transporte de Materiales provenientes de derrumbes medido a partir en cien metros (100M) y Transporte de materiales provenientes de la excavación de la explanación canales y préstamos entre cien metros y mil metros de distancia.
El Ítem 211.1 Remoción de derrumbes (incluye conformación de botadero), tuvo como cantidades totales de la obra ejecutada de 27.349 metros cúbicos.</t>
  </si>
  <si>
    <t>Falta de controles en el recibo de los trabajos.</t>
  </si>
  <si>
    <t>Se observan debilidades en el seguimiento y control de las obligaciones contractuales del Contratista de la Fase 1 del Proyecto Medellín - Quibdó por los compromisos no cumplidos relacionados con las consultas previas, tal como se evidencia en el Acta de seguimiento de consulta previa de 12 de julio de 2016.-capacitaciones, mejoramientos, dotaciones, construcciones, entre otras.</t>
  </si>
  <si>
    <t>Debilidades en la ejecución contractual y deficiencias en el Sistema de Control Interno de la Entidad al invertir recursos en un bien que no está bajo la administración del INVIAS, sino del Ministerio de Transporte, contraviniendo presuntamente la Constitución Política Artículo 209, el Artículo 23 de la Ley 80 de 1993 y Artículos 3 y 4 de la ley 489 de 1998.</t>
  </si>
  <si>
    <t>H32R16.  Oportunidad y Exactitud de los Informes de la Interventoría Convenio 777 de 2014 y Convenio 787 de 2014.
Respecto al desarrollo de los contratos, es normal hasta cierto punto que se presenten hechos imprevisibles que alteren las condiciones iniciales pactadas, generalmente en cuanto su alcance, especificaciones, valoración y tiempo de ejecución.</t>
  </si>
  <si>
    <t>Deficiencias de control y seguimiento en la labor de supervisión e interventoría, a través de la cual no se logró implementar mecanismos de control oportuno y seguimientos a la labor desarrollada por el contratista, que afecta el proceso de toma de decisiones por parte de la entidad contratante.</t>
  </si>
  <si>
    <t>H33R16.  Oportunidad de las publicaciones en SECOP Convenio 777 de 2014 y Convenio 787 de 2014.
La Ley 1150 de 2007, “Por medio de la cual se introducen medidas para la eficiencia y la transparencia en la Ley 80 de 1993 y se dictan otras disposiciones generales sobre la contratación con recursos públicos”, dispone en su artículo 3o. lo siguiente: “la sustanciación de las actuaciones, la expedición de los actos administrativos, los documentos, contratos y en general los actos derivados de la actividad precontractual y contractual, podrán tener lugar por medios electrónicos y que para el trámite, notificación y publicación de tales actos, podrán utilizarse soportes, medios y aplicaciones electrónicas.”</t>
  </si>
  <si>
    <t xml:space="preserve">Deficiencias en el manejo de la información contractual en la entidad territorial y en la omisión de supervisión por parte del Instituto, como parte de su labor de control y seguimiento, lo que conllevó a la vulneración por parte de la entidad territorial de los principios de publicidad y transparencia que rigen la contratación estatal, con la consecuente limitación al control que puede llevarse a cabo por parte de las sociedad en general y las entidades de control en ejercicio de su función de fiscalización. </t>
  </si>
  <si>
    <t xml:space="preserve">H35R16. Seguimiento al convenio 583 de 1996. Cumplimiento del plazo estipulado en el convenio.
El convenio 583 de 1996, cuyo objeto es “Financiación de la Construcción del Proyecto comunicación vial entre los Valles de Aburrá y Río Cauca (Variante Medellín – Santa Fe de Antioquia), que se compone del Túnel en San Cristóbal y sus respectivos accesos”.
</t>
  </si>
  <si>
    <t>Debilidades por parte del Instituto y de la gerencia encargada por el mismo en el control y debido seguimiento de los cronogramas y ejecución de las obras, así como los compromisos inherentes a las mismas y derivados del desarrollo de las mismas , trasgrediendo presuntamente el artículo 84 de la Ley 1474 de 2011.</t>
  </si>
  <si>
    <t xml:space="preserve">H37R16. Ejecución obras puente Pumarejo contrato 642 de 2015.
Para el contrato 642 de 2015, “CONSTRUCCIÓN DE OBRAS DE INFRAESTRUCTURA VIAL PARA LA SOLUCIÓN INTEGRAL DEL PASO SOBRE EL RÍO MAGDALENA EN BARRANQUILLA, EN LA CARRETERA BARRANQUILLA – SANTA MARTA, RUTA 9007, DEPARTAMENTOS ATLÁNTICO Y MAGDALENA”, se evidenció en el informe de Interventoría No. 20 un atraso significativo con respecto a las actividades de cimentación del puente. Se relaciona a continuación la información presentada con respecto al seguimiento del cronograma de obra.
</t>
  </si>
  <si>
    <t>Falencias por parte del contratista para acometer adecuadamente las acciones pertinentes que permitan la reducción en los atrasos y el cumplimiento de los cronogramas de obra, a fin de evitar inconvenientes en la terminación y en el costo de las obras, a pesar de las múltiples observaciones de la interventoría y del propio Instituto.</t>
  </si>
  <si>
    <t>Debilidades en el seguimiento y control de los recursos para los compromisos de las Consultas Previas, situación que genera incertidumbre sobre la efectiva terminación y funcionalidad de esta obra.</t>
  </si>
  <si>
    <t>H41R16. Terraplén PR 24+500 y Cuneta Sector la Gallega.
En visita de inspección al terraplén ubicado en el PR 24+540 al K25+000, se observó en este terraplén construido, tres sitios con ondulación en la carpeta asfáltica y separación entre la cuneta y el borde de la carpeta, ondulaciones que al incrementarse progresivamente generan riesgo de afectar la estabilidad de la obra del terraplén.</t>
  </si>
  <si>
    <t xml:space="preserve">Debilidades en el seguimiento y control de las obras. </t>
  </si>
  <si>
    <t>La señalización no cumplía lo establecido en el capítulo 4 del Manual de señalización del Ministerio de Transporte, dado que en las obras que se están ejecutando en el Lavadero Sector Katanga y del Puente Sector Triana no cuentan con la señalización reglamentaria.</t>
  </si>
  <si>
    <t>H54R16. Señalización y defensa de obra.
El Artículo 105.3 Señalización y defensa de la zona de las obras de las especificaciones Técnicas de Construcción del INVIAS, establece “…que desde la orden de iniciación y entrega de la zona de las obras al Constructor y hasta la entrega definitiva de las obras al Instituto Nacional de Vías, y si está prevista la utilización temporal o permanente de la vía por el tránsito público.</t>
  </si>
  <si>
    <t>Debilidades en el seguimiento y control, lo cual afecta la seguridad de los trabajadores de la obra y los usuarios de la vía.</t>
  </si>
  <si>
    <t>Teniendo en cuenta que la fecha de terminación del contrato está prevista en febrero de 2018, y que en el primer trimestre de la vigencia 2017 el avance no corresponde a lo programado en el cronograma predial, donde por citar un ejemplo la actividad “Aceptación de la oferta de compra” prevista para concluir en el mes de julio de 2017, sin embargo, a un mes y medio de finalizar el plazo la actividad  presenta un avance del 68%.</t>
  </si>
  <si>
    <t>H62R16. Viabilidad predial para la construcción de la Paralela Oriental de la Autopista Floridablanca - Bucaramanga, Tramo T.C.C. - Molinos Altos en el Municipio de Floridablanca.
Deficiencias en el cumplimiento del principio de planeación contractual , toda vez que el presupuesto asignado no fue suficiente para lograr las metas físicas del contrato, es así, que la Interventoría indicó que el desarrollo de las obras no alcanza a llegar a Molinos Altos, lo que significó la no intervención del Tramo 2 Tele Bucaramanga – Molinos.</t>
  </si>
  <si>
    <t xml:space="preserve">En tal sentido, se determina que se presentaron deficiencias en el proceso de planeación del proyecto infraestructura vial en comento, ya que el diagnóstico predial en el cual se basó la estructuración no reflejó la magnitud del presupuesto requerido para la compra de los predios, ya que se estableció un valor inferior a los recursos necesarios para viabilizar la gestión predial del proyecto. </t>
  </si>
  <si>
    <t>Es importante indicar que dicha actividad deberá ser concluida de tal forma que los predios que fueron objeto de compra cuenten con la total disponibilidad física y jurídica a favor del Instituto Nacional de vías; al igual que no se presenten cuentas por pagar a los respectivos vendedores de los inmuebles negociados, en virtud con los parámetros establecidos en el Apéndice F “Gestión Predial del proceso licitatorio LP-SGT-SRN-PRE-051-2011.</t>
  </si>
  <si>
    <t>H68R16. Estudios y Diseños.
En el Acta de Aprobación de Estudios y Diseños del 5 de octubre de 2016, la interventoría, manifiesta “Se deja constancia que la Interventoría, UNIVERSIDAD DEL CAUCA, mediante acta de aprobación de estudios y diseños del 15 de diciembre de 2015</t>
  </si>
  <si>
    <t>Debilidades en el seguimiento y control de los estudios y diseños para las obras de construcción del puente y genera demoras en la ejecución del contrato 1483 de 2014.</t>
  </si>
  <si>
    <t>Desconocimiento parcial del marco general para uso y aplicación de indicadores diseñado por el DNP, el DANE y el Departamento Administrativo para la Función Pública.</t>
  </si>
  <si>
    <t>La anterior situación evidencia debilidades en la aplicación normativa, lo que presuntamente trasgrede el principio de selección objetiva.</t>
  </si>
  <si>
    <t>No ejercer adecuadamente el seguimiento y supervisión de los contratos puede ocasionar eventuales incumplimientos contractuales.</t>
  </si>
  <si>
    <t>La convocatoria, que deberá ser suscrita por la Comisión Nacional del Servicio Civil, el Jefe de la entidad u organismo.</t>
  </si>
  <si>
    <t>Por suscribir un contrato de prestación de servicios sin una verdadera necesidad estamos ante una gestión antieconómica  porque  no cumple con los deberes de la contratación pública y no consulta el buen uso de los recursos públicos.</t>
  </si>
  <si>
    <t>Lo anterior, denota deficiencias en la gestión de la Entidad, incumpliendo lo establecido en el Acuerdo Marco de Precios CCE-416-1-AMP-2016 y lo acordado en la Orden de Compra 01989 de 2016.</t>
  </si>
  <si>
    <t xml:space="preserve">Demuestra debilidades en las actividades propias del desarrollo de los procesos coactivos del Invías, impidiendo al mismo tener claridad acerca de los títulos que aún pueden cobrarse y el valor al que asciende la cartera. </t>
  </si>
  <si>
    <t>De los tres elementos necesarios para iniciar la acción de repetición en  las actas del comité de conciliación se acepta que hay dos: 1. La condena a la entidad 2. El pago que el Invías reconoció y ordenó</t>
  </si>
  <si>
    <t>Falta o mala identificación de las cuentas bancarias de los beneficiarios de las sentencias</t>
  </si>
  <si>
    <t>Las sentencias o conciliaciones de la vigencia 2016 fueron reconocidas y canceladas por fuera del término máximo legal (540 días)</t>
  </si>
  <si>
    <t>Este hecho afecta razonabilidad de la cuenta (4110) Ingresos no Tributarios - Concesiones y Contribuciones</t>
  </si>
  <si>
    <t>Falencias en la programación y asignación presupuestal, por este concepto y deja a la Entidad frente al riesgo de tener que cancelar gastos adicionales por intereses moratorios a pesar de contar con algunos recursos.</t>
  </si>
  <si>
    <t>Se debe a deficiencias en los estudios técnicos que realizó el Invías, al momento de contratar la construcción del muelle, lo cual puede representar una gestión antieconómica.</t>
  </si>
  <si>
    <t>Se establece una subutilización de la capacidad instalada.</t>
  </si>
  <si>
    <t xml:space="preserve">Limbo jurídico de propiedad  o responsabilidad de construcción de la vía, los recursos no fueron aprobados y la vía no se ha podido pavimentar generando deficiente optimización de los recursos invertidos por Invías en el muelle. </t>
  </si>
  <si>
    <t>Los municipios no están dando cumplimiento a las obligaciones de mantenimiento y reparaciones menores de los ferrys.</t>
  </si>
  <si>
    <t>La Entidad no ha tomado determinaciones definitivas tendientes a solucionar la utilización de los Ferrys por parte de los municipios donde se encuentran en la actualidad.</t>
  </si>
  <si>
    <t>Incumplimiento del contratista en las metas establecidas en el contrato del proyecto Cruce de la Cordillera.
Caminos para la Prosperidad, la meta fue planteada en el Plan Nacional de Desarrollo como actividades de mantenimiento rutinario, no obstante teniendo en cuenta el estado de las vías terciarias se requirió adelantar obras de mayores especificaciones 
Se adelantó el proceso licitatorio para la adecuación del muelle de Leticia, pero el proceso fue declarado desierto; por cronograma no se alcanzaba a abrir un nuevo proceso en la misma vigencia.</t>
  </si>
  <si>
    <t>En los diferentes proyectos que ejecuta el Instituto se puede evidenciar que no siempre se cumple de manera oportuna con estos postulados de planeación.</t>
  </si>
  <si>
    <t>R2016</t>
  </si>
  <si>
    <t xml:space="preserve"> 24. Actividades / Descripción</t>
  </si>
  <si>
    <t>44. Actividades / Avance físico de ejecución</t>
  </si>
  <si>
    <t>Cód. acción</t>
  </si>
  <si>
    <t>N° Acción</t>
  </si>
  <si>
    <t>Tipo de hallazgo</t>
  </si>
  <si>
    <t xml:space="preserve">H4D16. Seguimiento y control del contrato
Se presentó retraso en la ejecución del Proyecto “Mejoramiento y Mantenimiento de la Carretera Cúcuta – San  Faustino - La Chinita., Ruta 55 Tramo 55NS09, Departamento Norte de Santander”, al respecto, la interventoría en su informe final del período comprendido entre el 21 de noviembre de 2014 al 20 de julio de 2015, remitido a la CGR mediante comunicación 03-06-2016/1185-2014 del 29 de junio de 2016, informó que a julio 20 de 2015, fecha en la cual terminaba el plazo de ejecución establecido en el contrato, se presentó un atraso del 78.89% en la ejecución de las obras.
</t>
  </si>
  <si>
    <t xml:space="preserve">H5ECP. Amortización de los Anticipos Convenios.
De acuerdo con la información reportada por Invías con oficio SRT 49361 del 10/10/2016 se observó que a 30/06/2016 se encontraban pendientes por amortizar $117.222.8 millones que equivale al 55% del anticipo girado a los contratos de obra suscritos con ocasión de los siguientes convenios por $213.134.5 millones,  porcentaje representativo, toda vez que los Convenios 3158-13, 2780-13 y 2664-13 finalizaron; los Convenios 1724-13, 2178-13, 3107-13, 2179-13 finalizan el 31/12/2016.
</t>
  </si>
  <si>
    <t>H12ECP. Determinación en la fase de planeación de los recursos necesarios para la gestión socio-predial – Contrato 654 de 2014. 
Incremento de los recursos inicialmente asignados frente a los recursos comprometidos, para adelantar la gestión socio-predial  que demanda el proyecto. Se estableció un presupuesto de $5.521.7 millones y posteriormente mediante Modificatorio 2 de abril 06 de 2016, adicionaron $9.558.4 millones (incluye IVA), lo que significa una variación de 173%. Recursos adicionales que surgieron de modificar los valores inicialmente asignados para algunos ítems del contrato, situación que podría comprometer la sostenibilidad en materia de recursos para garantizar la ejecución de las obras conforme a las condiciones inicialmente previstas.</t>
  </si>
  <si>
    <t>H19ECP.  Alcance del Contrato 1787 – 2014. Administrativo.
De acuerdo con el apéndice A, el alcance de las obras del contrato, para el paso urbano por el corregimiento de Belén de Bajirá, consiste en pavimentar 1,95 kilómetros, de vía en la zona urbana de dicho corregimiento; sin embargo, se observó, conforme los documentos presentados a la auditoría, el avance de las obras y el tiempo de ejecución y restante del contrato, que no se va a poder cumplir con el alcance proyectado por Belén de Bajirá</t>
  </si>
  <si>
    <t xml:space="preserve">H22ECP. Verificación de la información de las fichas prediales, Contrato de Obra 1787 de 2014.
El Contratista intervino algunos sectores, sin que la Interventoría pudiera realizar la verificación del contenido de las fichas prediales in-situ, aspecto que afectó la adecuada implementación de los mecanismos de control y vigilancia sobre el componente predial; ya que con base en el inventario de especies, cultivos y construcciones relacionadas en la ficha predial se realiza el avalúo, mediante el cual se hace la liquidación del valor indemnizatorio por la afectación generada en el desarrollo de las obras.
</t>
  </si>
  <si>
    <t xml:space="preserve">H26ECP. Gestión predial desplegada en desarrollo de las obras del Contrato 2670 de 2014 y Contrato de Interventoría mediante Convenio 918 de 2014. 
El desarrollo de la gestión predial, orientada a la elaboración de insumos y gestión de negociación para la adquisición de las franjas de terreno requeridas (exceptuando el pago por compra del predio), se encuentra delegada al Contratista; las cuales no se realizaron dentro del tiempo inicialmente establecido  contractualmente, de seis (6) meses , razón por la cual mediante Modificatorio 3 de octubre 23 de 2015, se amplió en seis meses más, sin  afectar el plazo inicial del contrato.
</t>
  </si>
  <si>
    <t>Se entregara un reporte trimestral.</t>
  </si>
  <si>
    <t>Se entregara un reporte trimestral</t>
  </si>
  <si>
    <t>Entregar un reporte en donde se verifique que todas las unidades ejecutoras tienen en cuenta la obligación de planear debidamente los plazos de acuerdo con las diferentes etapas de los convenios y/o contratos de obra e interventoría y/u objeto contractual.</t>
  </si>
  <si>
    <t>Entregar un reporte en donde se verifique que todas las unidades ejecutoras tienen en cuenta las exigencias señaladas en el Manual de Contratación relacionadas con el presupuesto.</t>
  </si>
  <si>
    <t xml:space="preserve">Verificar que el plazo de los contratos derivados estén acorde con el plazo del convenio marco.
</t>
  </si>
  <si>
    <t>Entregar un reporte en donde se verifique que todas las unidades ejecutoras tienen en cuenta las exigencias señaladas en el Manual de Contratación relacionados con el presupuesto.</t>
  </si>
  <si>
    <t>Solicitar informe  a la interventoría por presuntas  irregularidades en el pago de los servicios de interventoría, en virtud del contrato 4149 del 30 de diciembre 2013.</t>
  </si>
  <si>
    <t>Informe de interventoría donde se incluyan los soportes relacionados con la denuncia.</t>
  </si>
  <si>
    <t>Los supervisores no presentan informes mensuales que reflejen el resultado del ejercicio de sus funciones.</t>
  </si>
  <si>
    <t>Entregar un reporte en donde se verifique que todas las unidades ejecutoras tienen una planeación adecuada en los futuros procesos licitatorios y realizar reportes de verificación.</t>
  </si>
  <si>
    <t>Informar sobre la metodología predial usada específicamente en el proceso licitatorio del "Programa Vías para la Equidad".</t>
  </si>
  <si>
    <t xml:space="preserve">Reportar el cumplimiento de la las metas programadas. </t>
  </si>
  <si>
    <t xml:space="preserve">Entrega de reporte donde se señale el cumplimiento de la las metas programadas. </t>
  </si>
  <si>
    <t>Reporte de aplicación.</t>
  </si>
  <si>
    <t>Estudios actualizados.</t>
  </si>
  <si>
    <t>Reporte cuatrimestral.</t>
  </si>
  <si>
    <t>Realizar seguimiento permanente al último cronograma propuesto a la Junta Directiva,  que fuere aprobado en sesión del 28 de abril de 2017, en la cual se definió la alternativa para continuar con la liquidación del Convenio 583 de 1996 hasta el día 31 de diciembre de 2018.</t>
  </si>
  <si>
    <t>Informe trimestral rendidos por la Gerencia de Proyectos Estratégicos al INVIAS - en los cuales se registre los avances de los componentes predial-ambiental-social-técnico-administrativo y legal, de acuerdo al escenario 2 aprobado por el Junta Directiva del 28 de abril de 2017.</t>
  </si>
  <si>
    <t xml:space="preserve">
Evidenciar la corrección de las deficiencias encontradas por la CGR de acuerdo a las normas de ensayo INV E-793.</t>
  </si>
  <si>
    <t xml:space="preserve">Presentar informe de la interventoría en el que se evidencie las correcciones realizadas en cumplimiento de las normas de ensayo INV E-793.       
</t>
  </si>
  <si>
    <t>Evidenciar la existencia de las señales preventivas durante el desarrollo de la actividad contractual (La actividad que generaba el uso de las señales preventivas ya se encuentra terminada).</t>
  </si>
  <si>
    <t>Presentar informe de la interventoría.</t>
  </si>
  <si>
    <t>Reporte y registro fotográfico</t>
  </si>
  <si>
    <t>Evidenciar que se contaba con la respectiva señalización reglamentaria. 
(La actividad de obra que generaba la señalización preventiva ya está terminada).</t>
  </si>
  <si>
    <t>Señalización reglamentaria</t>
  </si>
  <si>
    <t xml:space="preserve">Informes de seguimiento cuatrimestral.
</t>
  </si>
  <si>
    <t xml:space="preserve">H59R16. Obras del contrato N° 1200 de 2016.
Un punto crítico de éxito del contrato para la construcción de la Variante de Ciénaga, es el tema de la liberación del área para las obras de construcción de la misma , toda vez que para un total de 407 predios requeridos, el 98% corresponde a urbanos, y solamente el 2% a rurales (9 predios) </t>
  </si>
  <si>
    <t>Evidenciar el cumplimiento de la totalidad de las acciones de la gestión predial requerida  para la liberación de los predios necesarios y la correcta ejecución de las obras objeto del proyecto.</t>
  </si>
  <si>
    <t>Informe predial el cual incluya los detalles de las mesas de trabajo periódicas realizadas con el equipo del proyecto CONTRATISTA-INTERVENTORÍA-INVIAS (Gestores: Socio-Prediales, Técnico y Ambiental); Análisis Predial. Revisión del avance de ejecución de los insumos prediales realizados y avalados por la interventoría.</t>
  </si>
  <si>
    <t>Gestionar una directriz para que en los casos de proyectos con intervención URBANA, se ejecute una estructuración conjunta y detallada (Social-Predial-Técnico-Ambiental) con los actores partícipes en el proyecto. Participación de las entidades municipales y departamentales con la unidad central del Estado quien realiza el proyecto.</t>
  </si>
  <si>
    <t>Gestionar directriz que incluya las visitas y recorridos de campo conjuntas  (Social-Predial-Técnico-Ambiental), que originen información estratégica para la ejecución antes, durante y después del proyecto.</t>
  </si>
  <si>
    <t>H61R16. Gestión desplegada por el contratista. Contrato N° 1647 de 2015.
Se presenta rezago en el desarrollo de las diferentes actividades que demanda la gestión predial  frente a las fechas establecidas por el Contratista conforme al cronograma presentado por éste, con el propósito de contar con la disponibilidad de las franjas de terreno necesaria para el desarrollo de las obras.</t>
  </si>
  <si>
    <t>Directriz o memorando circular</t>
  </si>
  <si>
    <t xml:space="preserve">Gestionar la entrega al distrito una vez esté contratada la APP que le dé continuidad a las obras del proyecto ALO. </t>
  </si>
  <si>
    <t>Solicitar el cronograma de estructuración y/o contratación de la APP que está adelantando el distrito y la ANI para continuar el tramo sur del proyecto Avenida Longitudinal de Occidente - ALO.</t>
  </si>
  <si>
    <t xml:space="preserve">Evidenciar la actualización de los precios unitarios por departamento y su consulta para la ejecución de los proyectos.
</t>
  </si>
  <si>
    <t xml:space="preserve">
Solicitar a la Subdirección de Estudios e Innovación el CD precios unitarios.</t>
  </si>
  <si>
    <t>CD de precios unitarios.</t>
  </si>
  <si>
    <t>Continuar la gestión ante el Ministerio de Transporte y el Departamento Nacional de Planeación para que se de trámite al documento CONPES proyectado por INVIAS para viabilizar la continuación del proyecto.</t>
  </si>
  <si>
    <t>Remisión memorando a la OAP para la continuación de la gestión ante las Entidades descritas.</t>
  </si>
  <si>
    <t>1. Reporte de gestión cuatrimestral.
2. Documento CONPES presentado.</t>
  </si>
  <si>
    <r>
      <t>Realizar reuniones de seguimiento del proceso de gestión socio-predial urbana, integrando en adelante la participación comunitaria, a través de las cuales se realizara acompañamiento y seguimiento al cumplimiento de los compromisos asumidos por el Ente Territorial. Asimismo, continuar</t>
    </r>
    <r>
      <rPr>
        <b/>
        <sz val="8"/>
        <color theme="1"/>
        <rFont val="Arial"/>
        <family val="2"/>
      </rPr>
      <t xml:space="preserve"> </t>
    </r>
    <r>
      <rPr>
        <sz val="8"/>
        <color theme="1"/>
        <rFont val="Arial"/>
        <family val="2"/>
      </rPr>
      <t>la gestión socio-predial correspondiente al rubro contractual previsto para propietarios y mejoratarios.</t>
    </r>
  </si>
  <si>
    <t>Sustentar la necesidad de la urgencia manifiesta declarada, junto a las acciones del INVIAS para atenderla y el resultado de la misma.</t>
  </si>
  <si>
    <t xml:space="preserve">Solicitar los debidos soportes a la interventoría.
</t>
  </si>
  <si>
    <t xml:space="preserve">H10R16. Notas de campo.
Terminado por plazo el contrato 3460 de 2008, “CRUCE DE LA CORDILLERA CENTRAL”, se evidencia que el alcance físico pactado no se consiguió en su totalidad. 
Acción 2. </t>
  </si>
  <si>
    <t>H10R16. Notas de campo.
Terminado por plazo el contrato 3460 de 2008, “CRUCE DE LA CORDILLERA CENTRAL”, se evidencia que el alcance físico pactado no se consiguió en su totalidad. 
Acción 1.</t>
  </si>
  <si>
    <t xml:space="preserve">1. Solicitar a la interventoría el  informe de incumplimiento. 
2. Solicitar a la OAJ la demanda.
</t>
  </si>
  <si>
    <t>Presentar informes.</t>
  </si>
  <si>
    <t>Informe y demanda</t>
  </si>
  <si>
    <t>Informe semestral</t>
  </si>
  <si>
    <t>Verificar a través de los informe de interventoría el cumplimiento de escasez de personal en los frentes de trabajo, falta de señalización y protocolos de seguridad industrial, inadecuada disposición del material sobrante y debilidades frente al tema de responsabilidad social.</t>
  </si>
  <si>
    <t>Solicitar a la interventoría el respectivo informe.</t>
  </si>
  <si>
    <t>Informe trimestral.</t>
  </si>
  <si>
    <t>Oficiar a la ANI como complemento y reiteración del Oficio enviado en el año 2016, en el cual se solicitará informar para el periodo restante de gobierno, las intervenciones previstas en el Proyecto Cruce de la Cordillera Central, con el fin de remitir la información necesaria para lograr la debida coordinación interinstitucional.</t>
  </si>
  <si>
    <t>Oficiar a la ANI solicitando información de futuras proyecciones para la vigencia 2018 de las intervenciones previstas en el corredor del proyecto Cruce de la Cordillera Central, para el suministro de la información de los contratos ejecutados o en ejecución por parte del INVIAS.</t>
  </si>
  <si>
    <t>Oficio (solicitud y respuesta)</t>
  </si>
  <si>
    <t>1. Requerimiento mensualmente a los abogados apoderados de procesos a nivel nacional.
2. Reporte trimestral del administrador del EKOGUI evidenciando que se encuentra actualizado.</t>
  </si>
  <si>
    <t xml:space="preserve">Diligenciar por parte del abogado a cargo, en el aplicativo E-KOGUI, lo correspondiente de acuerdo a las etapas y actuaciones procesales a su cargo. </t>
  </si>
  <si>
    <t>Fortalecer el estudio de los diferentes aspectos a efecto de establecer la ocurrencia o no, del dolo o la culpa grave, para determinar el grado de responsabilidad.</t>
  </si>
  <si>
    <t>Realizar análisis de los casos de acciones de repetición por los abogados del Grupo Judiciales y Litigantes, a través del pre-comité de defensa judicial.</t>
  </si>
  <si>
    <t>1. Requerimiento mensual a los abogados apoderados de procesos a nivel nacional.
2. Reporte trimestral del administrador del EKOGUI evidenciando que se encuentra actualizado.</t>
  </si>
  <si>
    <t>Debilidad en el procedimiento administrativo.</t>
  </si>
  <si>
    <t>21 metas fueron ajustadas faltando tres meses para finalizar la vigencia, así mismo analizadas las justificaciones expresadas por las dependencias estas obedecen a deficiencias en la planeación de las metas y/o ejecución de las actividades.</t>
  </si>
  <si>
    <t>H71R16. Evaluación al cumplimiento del Plan de Acción.
Evaluado el cumplimiento de las metas registradas por Invías en los planes de acción, contenidas en el aplicativo SIPLAN, se determinó un cumplimiento promedio del 98% del total de metas propuestas, sin embargo, este grado de cumplimiento se obtuvo debido a que Invías mediante acta N° 38 del mes de Octubre de 2016 del Comité Institucional de Desarrollo Administrativo, realizó ajustes a las metas.
Acción 1.</t>
  </si>
  <si>
    <t>OAP</t>
  </si>
  <si>
    <t xml:space="preserve">Realizar reunión con los facilitadores de planeación de todas las dependencias, con el fin de emitir lineamientos para la formulación de planes de acción 2018. 
</t>
  </si>
  <si>
    <t>Llevar a aprobación del Comité  Institucional de Gestión y Desempeño el ajuste de metas solicitados por las unidades ejecutoras</t>
  </si>
  <si>
    <t>Acta de Comité</t>
  </si>
  <si>
    <t xml:space="preserve">
Verificar la metodología de los indicadores de SISMEG que se están utilizando actualmente.</t>
  </si>
  <si>
    <t xml:space="preserve">
Acercamiento a las unidades rectoras de política DNP, DANE y DAFP para revisar la metodología de formulación de indicadores para la formulación y seguimiento a la gestión institucional, con el fin de adoptar mejoras en la formulación de los indicadores.</t>
  </si>
  <si>
    <t>Hoja de vida de Indicadores</t>
  </si>
  <si>
    <t>OCI</t>
  </si>
  <si>
    <t>H83R15. Riesgo Contable.
Dentro del Mapa de Riesgo del Instituto, tienen identificados algunos riesgos y controles; sin embargo, éstos no permiten dar cumplimiento a los conceptos y definiciones establecidos en la Resolución 357 de 2008, referente al Control Interno Contable. Sin embargo, la calificación a la pregunta 47 fue de 5 (Se cumple plenamente), no obstante, que en el Mapa de Riesgos – Control Financiero y Contable, solamente tienen identificado dos (2) riesgos: No razonabilidad de los Estados Contables y Pago de las Obligaciones Financieras de la Entidad no oportuno o con inconsistencias.</t>
  </si>
  <si>
    <t>SA</t>
  </si>
  <si>
    <t>Registrar la revisión de la pertinencia de firmar o no el acuerdo de la Convocatoria 325 de 2015.</t>
  </si>
  <si>
    <t>Revisar pertinencia de firmar o no el acuerdo de la convocatoria y realizar el respectivo reporte.</t>
  </si>
  <si>
    <t>Remitir mensualmente memorando al Grupo de Contabilidad para conciliar la información relacionada con los bienes fiscales de propiedad del Invías.</t>
  </si>
  <si>
    <t>SA-SF</t>
  </si>
  <si>
    <t>Remitir mensualmente memorando al Grupo de Contabilidad para conciliar.</t>
  </si>
  <si>
    <t>Reporte cuatrimestral</t>
  </si>
  <si>
    <t>H118R14. Predios no utilizados en los proyectos.
El Invías durante los años 1995-1996 , adquirió 644 predios por $6.574 millones para el desarrollo de los proyectos Tobía Grande - Puerto Salgar, Variante de Chipaque y Sector Bucaramanga Cúcuta - Alto El Escorial; de igual manera, compró algunos predios para la variante Cisneros- Antioquia. Sin embargo, se desconoce la cantidad, valor y estado actual  de los predios sobrantes, sobre lo cual es pertinente anotar que los mismos no han sido utilizados en los proyectos, debido principalmente al cambio de trazado de las vías. 
Adicionalmente, para el caso de las concesiones administradas por la Agencia Nacional de Infraestructura - ANI, el Instituto desconoce cuales no han sido utilizados.</t>
  </si>
  <si>
    <t>Informe cuatrimestral</t>
  </si>
  <si>
    <t>H119R14. Bienes transferidos al Instituto Nacional de Vías- Invías, adquiridos por diferentes entidades. 
Mediante acta, el liquidador del Fondo de Inmuebles Nacionales entregó al Invías 411 campamentos sin título. El Ministerio de Transporte no ha terminado el estudio de títulos de los predios adquiridos por las entidades ya liquidadas y a que el Invías no ha realizado gestiones efectivas para corregir dicha deficiencia, lo que demuestra que no se está reflejando el valor real del patrimonio del Invías.</t>
  </si>
  <si>
    <t>Desconocimiento del Invías sobre la totalidad de los predios a su nombre.</t>
  </si>
  <si>
    <t>Deficiencias de comunicación y colaboración entre dichas entidades.</t>
  </si>
  <si>
    <t>Seguimiento al  cumplimiento de los lineamientos  sobre la gestión documental y asesorar en el proceso a las Direcciones Territoriales que así lo soliciten, de acuerdo a la Ley 594 de 2000.</t>
  </si>
  <si>
    <t>Remitir memorando circular con instrucciones sobre la gestión documental y asesorar en el proceso a las Direcciones Territoriales que así lo soliciten.</t>
  </si>
  <si>
    <t>Reporte trimestral de cumplimiento de los lineamientos</t>
  </si>
  <si>
    <t xml:space="preserve">H52R15. Archivística y Gestión Documental.
Revisado el expediente contentivo del Contrato 1927 de 24/12/2014, se observó que la gestión documental no cumple con el principio de orden original; no se encuentran las tablas de identificación descriptivas, ni la totalidad de documentos, el 100% de los folios se encuentran sin numeración, por lo cual, pese a existir 20 carpetas, se desconoce cuál es el número de folios contenidos en el expediente. </t>
  </si>
  <si>
    <t xml:space="preserve">Incluir en los pliegos de condiciones de los nuevos procesos contractuales de Consultoría a ser publicados, un plazo de 15 días para aprobación de Hojas de Vida. </t>
  </si>
  <si>
    <t>Pliegos de contratos de consultoría ajustados</t>
  </si>
  <si>
    <t>SF</t>
  </si>
  <si>
    <t>Reporte semestral</t>
  </si>
  <si>
    <t xml:space="preserve">
1. Continuar aplicando la normatividad vigente relacionada con la amortización de los BUP.
2. Solicitar a las áreas información de las actas de liquidación por contrato.
3. Verificación en SICO.</t>
  </si>
  <si>
    <t>Preparar las notas a los Estados Financieros aplicando los conceptos contables establecidos en el régimen de Contabilidad Publica vigente.</t>
  </si>
  <si>
    <t>Elaborar Notas a los Estados Financieros.</t>
  </si>
  <si>
    <t>Notas</t>
  </si>
  <si>
    <t>H106R16. Administrativo - Revelación estado de amortización de Bienes de Uso Público.
Las notas a los Estados Contables no contienen la información básica y adicional necesaria para la adecuada interpretación cuantitativa y cualitativa de la situación financiera, económica y social de los recursos comprometidos, obligados y pagados por el Invías en la ejecución de contratos.</t>
  </si>
  <si>
    <t>Invías registra en su contabilidad la ejecución reportada a través de las actas que soportan la cuenta de cobro del contratista, sin tener en cuenta la fecha en que debía realizar la inversión.</t>
  </si>
  <si>
    <t>La liquidación de amortización de Carreteras, Puentes, Túneles, Líneas Férreas, Muelles y Canales de Acceso, se hace con base en el acta de liquidación y/o acta de recibo final de los contratos.</t>
  </si>
  <si>
    <t>H123R14. Registro de terrenos en la contabilidad.
Existen  291 predios registrados a nombre del Invías, de los cuales no se encuentran reconocidos en la contabilidad 173.
Acción 1.</t>
  </si>
  <si>
    <t>H123R14. Registro de terrenos en la contabilidad.
Existen  291 predios registrados a nombre del Invías, de los cuales no se encuentran reconocidos en la contabilidad 173.
Acción 2.</t>
  </si>
  <si>
    <t>Reporte trimestral del envío de la información</t>
  </si>
  <si>
    <t xml:space="preserve">Reporte </t>
  </si>
  <si>
    <t>Preparar las notas a los Estados Financieros aplicando los conceptos contables establecidos en el régimen de Contabilidad Pública vigente.</t>
  </si>
  <si>
    <t>Elaborar notas a los Estados Financieros.</t>
  </si>
  <si>
    <t>H183R14. Notas a los estados contables incompletas.
Las Notas de los Estados Contables presentan deficiencias en la revelación, debido a que las mismas no permiten conocer situaciones significativas de los hechos contables, económicos y sociales, que afectan los estados contables.</t>
  </si>
  <si>
    <t>Acta</t>
  </si>
  <si>
    <t>SG</t>
  </si>
  <si>
    <t>Efectuar seguimiento a los compromisos adquiridos.</t>
  </si>
  <si>
    <t>Informes semestrales</t>
  </si>
  <si>
    <t xml:space="preserve">Acción 1 . 
1. Celebrar entre el contratista y las comunidades un acuerdo que contenga los criterios o metas, relativo a la ejecución de los recursos del Invías asignados a los proyectos.        
2. Publicar un informe de seguimiento con los avances de cumplimiento de los acuerdos.  </t>
  </si>
  <si>
    <t>Celebrar Comité para aprobación de restructuración financiera del contrato.</t>
  </si>
  <si>
    <t>Documento soporte de la reestructuración financiera para el cumplimiento de los compromisos</t>
  </si>
  <si>
    <t xml:space="preserve">Efectuar informe del cumplimiento del EIA, PMA y licencias que se le solicitará de manera cuatrimestral a la interventoría por parte del supervisor o gestor del proyecto o contrato. </t>
  </si>
  <si>
    <t xml:space="preserve"> Informe de cumplimiento cuatrimestral</t>
  </si>
  <si>
    <t xml:space="preserve">H36R16. Seguimiento al cumplimiento de las obligaciones de la licencia ambiental convenio 583 de 1996.
Mediante la resolución 762 de 1997, el Ministerio de Medio Ambiente (ahora Ministerio de Medio Ambiente y Desarrollo Sostenible – MADS), confiere al Invías Licencia ambiental Ordinaria para el proyecto “Construcción de la Conexión Vial entre los Valles de Aburrá y del Río Cauca”, inscrito dentro del Convenio 583 de 1996. 
Acción 1.
</t>
  </si>
  <si>
    <t xml:space="preserve">H36R16. Seguimiento al cumplimiento de las obligaciones de la licencia ambiental convenio 583 de 1996.
Mediante la resolución 762 de 1997, el Ministerio de Medio Ambiente (ahora Ministerio de Medio Ambiente y Desarrollo Sostenible – MADS), confiere al Invías Licencia ambiental Ordinaria para el proyecto “Construcción de la Conexión Vial entre los Valles de Aburrá y del Río Cauca”, inscrito dentro del Convenio 583 de 1996. 
Acción 2.
</t>
  </si>
  <si>
    <t>Acción 2. 
1. Impulso procesal con el fin de evitar una sanción pecuniaria.       
2. Realizar obras de Estabilización para mitigar daño ambiental.</t>
  </si>
  <si>
    <t>1. Adquirir predio Depósito " El galpón",   ubicado en el corregimiento palmitas, vereda la Frisola (Antioquia), que corresponde a la conexión vial Valle de Aburrá del Rio Cauca.        2. Contratar consultoría para concepto técnico con el fin de realizar Obras de Estabilización. 3. Por parte del Gestor del Proyecto y Gestor Predial, realizar un informe de la adquisición del predio, consultoría y obras de estabilización, donde se evidencie el cumplimiento a la medida correctiva. 4. Adelantar actuaciones procesales para defensa de la Entidad.</t>
  </si>
  <si>
    <t>Reporte de actuaciones - Informe</t>
  </si>
  <si>
    <t xml:space="preserve">1. Determinar el alcance del acuerdo y desvirtuar el detrimento anexando las actas de acuerdo y contrato de obra con la comunidad.
2. Celebrar convenios y/o contratos con las comunidades donde se indique el objeto, controles y garantías de los recursos aportados para el proyecto o contrato.     </t>
  </si>
  <si>
    <t xml:space="preserve">1. Solicitar a la interventoría Informe soportado donde se evidencie el  seguimiento de los recursos invertidos en el contrato  y   las actas de acuerdo y contrato de obra con la comunidad. 
2. Presentar informe de la aplicación de  controles a los recursos comprometidos en la Consulta previa de futuros proyectos y el estado actual de la obra.  </t>
  </si>
  <si>
    <t>Informe presentado por el gestor social</t>
  </si>
  <si>
    <t>H39R16.  Puesto de Salud Kilómetro 9 - Consulta Previa.
Dentro de los compromisos de la Consulta Previa con el Consejo Comunitario de la Comunidad Negra de la Cuenca Baja del Río Calima Resolución 015 de septiembre 15 de 1998, está la construcción del Puesto de Salud Kilómetro 9, por un valor de $175.000.000, valor pagado por INVIAS en las actas de obra del Contrato 1514 de 2015, sin embargo, se observó en visita al puesto de salud que la obra no se ha terminado , pese a que el contrato citado ya terminó su plazo de ejecución.</t>
  </si>
  <si>
    <t>Culminar las acciones relacionadas en el informe de auditoria,  tendientes a lograr el cierre predial del contrato 544 de 2012.</t>
  </si>
  <si>
    <t xml:space="preserve">1. Adecuar procedimiento para monitoreo de trámite de aclaración de cabida y linderos en desenglobe del predio adquirido                     2. Conforme al manual de interventoría calcular, aclarar y controlar adecuadamente la inversión de la gestión Social y predial, en el proyecto. 3. Realizar periódicamente consulta del estado jurídico de los predios requeridos y adquiridos, a la Oficina de Registro e Instrumentos Públicos    interponer Derecho de petición a la oficina de registro e instrumentos públicos con el objeto de solicita agilizar y dar prelación por tratarse proyecto de infraestructura vial. 4. Exigir en el pago de las actas prediales  soportes de pago: (Consignaciones, constancias de transferencia electrónicas, certificado de cuenta bancaria). 5. Aclarar a través del concepto técnico de la firma interventora, en que haga referencia al desistimiento de la expropiación y en lo financiero aclarar que los recursos destinados a la expropiación se reasignan para adquirió de dos (2) predios y una mejora. </t>
  </si>
  <si>
    <t>Informe que contenga todas las acciones pendientes en la gestión predial y  soportes</t>
  </si>
  <si>
    <t xml:space="preserve">H101R16. Reconocimiento Bienes de Uso Público.
La cuenta (17) Bienes de Uso Público - BUP por $25.796.397 millones, presenta incertidumbre en cuantía indeterminada, debido a que la Entidad no reconoció a 31 de diciembre de 2016 el total de predios que hacen parte fundamental de los Bienes de Uso Público de propiedad de Invías y los transferidos por las entidades  de las vías a nivel nacional de los modos: Vial, Férreo y Portuario, incluido el fluvial. Hecho que afecta en cuantía indeterminada la cuenta (3225) Patrimonio Institucional - Incorporado.
Acción 1.
</t>
  </si>
  <si>
    <t xml:space="preserve">H101R16. Reconocimiento Bienes de Uso Público.
La cuenta (17) Bienes de Uso Público - BUP por $25.796.397 millones, presenta incertidumbre en cuantía indeterminada, debido a que la Entidad no reconoció a 31 de diciembre de 2016 el total de predios que hacen parte fundamental de los Bienes de Uso Público de propiedad de Invías y los transferidos por las entidades  de las vías a nivel nacional de los modos: Vial, Férreo y Portuario, incluido el fluvial. Hecho que afecta en cuantía indeterminada la cuenta (3225) Patrimonio Institucional - Incorporado.
Acción 2. 
</t>
  </si>
  <si>
    <t>Reporte sobre depuración y actualización del aplicativo</t>
  </si>
  <si>
    <t>La causa no es atribuible directamente a Invías debido a que es una gestión que depende de terceros como el IGAC, Superintendencia de Notariado y Registro, entre otras, si se encuentra dentro del marco de sus competencias, adelantar las gestiones tendientes a obtener la totalidad de los documentos que garanticen el soporte de titularidad, el cual es fundamental como soporte del registro contable.</t>
  </si>
  <si>
    <t>Deficiencias en el control y administración sobre los bienes del Invías.</t>
  </si>
  <si>
    <t>H123R14. Registro de terrenos en la contabilidad.
Existen  291 predios registrados a nombre del Invías, de los cuales no se encuentran reconocidos en la contabilidad 173.
Acción 3.</t>
  </si>
  <si>
    <t>H131R14. Coordinación interinstitucional.
De acuerdo con el análisis de la situación legal y de propiedad de los predios del Invías, se observa que existen diferencias entre la información reportada por entidades como el Instituto Geográfico Agustín Codazzi- IGAC.
Acción 1.</t>
  </si>
  <si>
    <t xml:space="preserve">H131R14. Coordinación interinstitucional.
De acuerdo con el análisis de la situación legal y de propiedad de los predios del Invías, se observa que existen diferencias entre la información reportada por entidades como el Instituto Geográfico Agustín Codazzi- IGAC.
Acción 2. </t>
  </si>
  <si>
    <t>1. Establecer un convenio interadministrativo entre el IGAC, Superintendencia de Notariado y registro, para que se cruce información de interés para el saneamiento, una vez termine la restricción de Ley de garantías. 
2. Realizar cruce de  información.</t>
  </si>
  <si>
    <t>1.  Convenio interadministrativo y/o institucional.    
 2. Reportes de actualización base de datos (2).</t>
  </si>
  <si>
    <t>1. Actualizar apéndice ambiental en lo correspondiente a los tiempos.
2.  Solicitar informe a la interventoría, en el que consigne las causales de incumplimiento y advertir la transgresión realizada a lo pactado en el contrato de interventoría y al manual de Interventoría.</t>
  </si>
  <si>
    <t>Apéndice modificado</t>
  </si>
  <si>
    <t>H5R14. La Corporación Autónoma Regional del Quindío – CRQ, mediante Resolución 952 del 18 de octubre de 2013, impuso multa por la suma de $2.927.500.000 al Instituto Nacional de Vías- Invías, por la afectación ambiental a los recursos agua y suelo al realizarse vertimiento de aguas residuales industriales, en los predios denominados La América, La América I y la Cucarronera, ubicados en las veredas El Túnel y Buenos Aires Alto del Municipio de Calarcá.
Acción 1.</t>
  </si>
  <si>
    <t>H5R14.  La Corporación Autónoma Regional del Quindío – CRQ, mediante Resolución 952 del 18 de octubre de 2013, impuso multa por la suma de $2.927.500.000 al Instituto Nacional de Vías- Invías, por la afectación ambiental a los recursos agua y suelo al realizarse vertimiento de aguas residuales industriales, en los predios denominados La América, La América I y la Cucarronera, ubicados en las veredas El Túnel y Buenos Aires Alto del Municipio de Calarcá. 
Acción 2.</t>
  </si>
  <si>
    <t>Debilidades de control y seguimiento a la licencia de Vertimientos por parte del Instituto Nacional de Vías - Invías.
En consideración a lo anterior, solo se dará el traslado a la incidencia penal, puesto que el Ministerio Público ya fue comunicado como consecuencia de la parte resolutoria del acto administrativo que impone la multa.</t>
  </si>
  <si>
    <t>Debilidades de control y seguimiento a la licencia de Vertimientos por parte del Instituto Nacional de Vías - Invías.</t>
  </si>
  <si>
    <t>Reportes</t>
  </si>
  <si>
    <t>H116R14. Depuración inmuebles del Invías.
Los predios comprados para los diferentes proyectos, Bienes de Uso Público y Bienes Fiscales de propiedad del Invías, existe un número importante que no cuenta con el Folio de Matricula Inmobiliaria , registro idóneo para demostrar la propiedad que sobre los mismos tiene el Invías; En consecuencia la información sobre los bienes de propiedad del Invías es inexacta.</t>
  </si>
  <si>
    <t>Falta de registro y clasificación predial.</t>
  </si>
  <si>
    <t>Adquirir los predios requeridos para la terminación de las obras de los contratos 544-2012; 581-2012;570-2012; 807-2009; 794-2009;  1433-2011 y el 780-2009.</t>
  </si>
  <si>
    <t xml:space="preserve">Adquirir los predios requeridos para terminación de las obras e iniciar procesos de expropiación.                                                     </t>
  </si>
  <si>
    <t>Informe sobre adquisición predial</t>
  </si>
  <si>
    <t xml:space="preserve">Informe </t>
  </si>
  <si>
    <t>H3R15. Proceso de negociación del predio del tramo Quindío con número de ficha predial Q-OO1B.
Deficiencias en la gestión oportuna en el desarrollo de la negociación del predio con ficha Q-OO1B, se hace Oferta de Compra el 05 de febrero de 2014, mediante oficio del Invías SMA 5543, cuando el avalúo ya se encontraba vencido, no obstante  lo que indica el artículo 19 del  Decreto 1420 de 1998, que “Los avalúos tendrán una vigencia de un (1) año, contados desde la fecha de su expedición (…)”. Se hace claridad que la negociación se surtió con el avalúo de la vigencia 2012.</t>
  </si>
  <si>
    <t xml:space="preserve">Aplicar y ejercer control de cumplimiento de la adquisición de predios desde la oferta de compra, hasta la adquisición voluntaria o por expropiación para evitar el vencimiento de los términos, mediante las mesas de trabajo entre contratista e interventoría. Check list.                                                               </t>
  </si>
  <si>
    <t xml:space="preserve">Reporte de cumplimiento </t>
  </si>
  <si>
    <t xml:space="preserve">H20R15. Determinación del riesgo predial. 
Contrato Puente Pumarejo  642  de 2015.
Revisada la Matriz de Riesgos de la licitación pública LP-DO-GGP-076-2014, se determinó que el tema predial no fue incluido. Frente a dicha situación la Entidad no suministró justificación.
En Clausula tercera, del contrato en el literal (g), indica que el valor de la provisión para gestión predial y compra de predios, incluido IVA del 16% sobre el total de este ítem corresponde a $10.000 millones; y al comparar con la sumatoria de los valores de los avalúos reportados en la sabana predial   de febrero de 2016, adicionando el valor del predio de la Gobernación del Atlántico , asciende a una suma de $11.628 millones de pesos, es decir al corte del presente informe se presenta un desfase de recursos del orden de $1.628 millones, ya que faltan todavía algunos predios por avalúo.  </t>
  </si>
  <si>
    <t>1. Incorporar en el documento "Apéndice Predial" de los procesos contractuales un numeral que haga referencia al Diagnóstico Predial, asignando recursos.
2. Apropiar los recursos necesarios en la etapa de estructuración del proceso contractual  de consultoría para que se elabore  el Diagnóstico predial conforme lo ordenado por la Ley de Infraestructura.</t>
  </si>
  <si>
    <t>1. Incluir en el "Apéndice Predial" de los procesos contractuales un numeral con Diagnostico Predial. 
2. Apropiación de recursos e informe de ejecución de los recursos apropiados para el Diagnostico predial conforme lo ordenado por la Ley de Infraestructura.</t>
  </si>
  <si>
    <t>1. Apéndice predial.                    
2. Documento soporte de apropiación.</t>
  </si>
  <si>
    <t xml:space="preserve">1. Incluir parámetros técnicos de valoración en los apéndices prediales del Invías, para que su tasación sea equitativa.                                                                     
2. Metodología para el cálculo del porcentaje de tasación que se pueda manejar sobre el valor total unitario del terreno en tierra firme de valoración.                                                </t>
  </si>
  <si>
    <t xml:space="preserve"> 1. Apéndices prediales con parámetros técnicos.
2. Metodología para el cálculo del Porcentaje único de tasación sobre el valor total unitario del terreno en tierra firme de valoración.                                                </t>
  </si>
  <si>
    <t xml:space="preserve">Criterios establecidos </t>
  </si>
  <si>
    <t>H21R15. Metodología para valorar rondas hidráulicas. Contrato Puente Pumarejo  642  de 2015.
Ausencia de parámetros técnicos de valoración en  el Apéndice Predial, que permitan ejercer un control efectivo, para la  verificación del precio asignado a los terrenos  paralelos a cuerpos de agua, denominados zonas de rondas hidráulicas.</t>
  </si>
  <si>
    <t xml:space="preserve">H23R15. Gestión predial desplegada por el contratista. Contrato 409 de 2010 Mejoramiento y Mantenimiento del Corredor Tumaco – Pasto – Mocoa.
Se determinó que la gestión predial del contrato quedó inconclusa, teniendo en cuenta que la terminación de éste, correspondió al 31 de marzo de 2016 y que el Invías efectuó delegación para la realización la gestión predial al contratista.
Se presenta  pendientes sin resolverse hasta el momento, como: Escrituración y pagos, expropiación entre otros. Así mismo,  se informa que se encuentra en proceso la elaboración del acta de cierre predial. </t>
  </si>
  <si>
    <t xml:space="preserve">Adquirir y legalizar los predios requeridos para terminación de las obras.                                                                                                                                                                    </t>
  </si>
  <si>
    <t xml:space="preserve">1. Seguimiento ante la alcaldía.                                         
2. Realizar pago contra escritura.                                        
3. Reiterar solicitud ante IGAC.
4. Apropiar recursos para dar cumplimiento al objeto de la adquisición predial ( voluntaria o de expropiación).                                                                           
5. Iniciar proceso de aclaración d cabida linderos  de acuerdo a resolución del IGAC en los casos que sea necesario ante notaria para posterior registro.     </t>
  </si>
  <si>
    <t xml:space="preserve">Informe de gestión predial </t>
  </si>
  <si>
    <t xml:space="preserve">Adquirir y legalizar los predios requeridos para terminación de las Obras.                                                                                                                                                                    </t>
  </si>
  <si>
    <t xml:space="preserve">Con acta de recibo definitivo y soportes anexos, demostrar el no pago doble sobre predio N° Paso montaña 003I Contrato 203 de 2008. </t>
  </si>
  <si>
    <t xml:space="preserve">Actualizar informe de seguimiento financiero al proyecto con acta de recibo de contrato y soportes anexos para demostrar el no pago doble sobre predio N° Paso montaña 003I Contrato 203 de 2008. </t>
  </si>
  <si>
    <t>Carpetas organizadas</t>
  </si>
  <si>
    <t xml:space="preserve">Adquirir y legalizar los predios requeridos para terminación de las obras.                                                                                                                                                                                                                    </t>
  </si>
  <si>
    <t>1. Definir inventario de los predios adquiridos, y colocarlos a la vigilancia del Municipio correspondiente.                                                                                 
2. Mediante escrito, solicitar al municipio de Floridablanca definir la tradición (traspaso) del predio compensado y descargarlo del inventario del Invías.</t>
  </si>
  <si>
    <t>Deficiencia en la supervisión predial.</t>
  </si>
  <si>
    <t xml:space="preserve">H24R15. Balance del estado de la gestión predial. Contrato 203 De 2008 - Ancón Sur Primavera Camilo C Bolombolo. Departamento de Antioquia.
El contrato de obra  finalizó el 31 de enero de 2015, sin embargo, la gestión de  adquisición predial quedo inconclusa; lo anterior, basado en los resultados obtenidos del análisis de la información de la sabana predial, se puede concluir que se presentan casos de predios entregados para el desarrollo de las obras con pagos pendientes y por ende sin el proceso de escrituración y registro a favor de la entidad Estatal.
</t>
  </si>
  <si>
    <t>H25R15. Proceso de negociación del predio con la ficha predial no. Paso Montaña 003 I. Contrato 203 De 2008.
Al revisar la información del proceso de negociación se detectó que el Invías  pagó dos (2) veces una misma área, dicha franja se  localiza entre la abscisa  inicial Km3+240,34 y la abscisa final km 3+306,35, en la vereda la Miel.</t>
  </si>
  <si>
    <t>Deficiencia en la aplicación de controles orientados a garantizar el cumplimiento de los principios de la gestión pública.</t>
  </si>
  <si>
    <t>H26R15. Documentación que soporta el proceso de adquisición predial. Contrato 203 de 2008.
La Contraloría efectúo solicitud de las carpetas prediales  sobre una selectiva, las cuales deberían contener la totalidad de la información generada en el proceso de adquisición, asegurando el adecuado procedimiento en el ámbito jurídico y técnico; y así  garantizar  la adquisición de los predios sin vicios y a un justo precio. Sin embargo, algunas de éstas  no cuentan con  toda la documentación soporte.</t>
  </si>
  <si>
    <t>Deficiencia en la conservación, uso y manejo de los documentos de forma organizada, tal como lo establece el artículo 3° de la ley 590 de 1994.</t>
  </si>
  <si>
    <t xml:space="preserve">H27R15. Aplicación oportuna del proceso de expropiación. Contrato 203 de 2008.
Con base en la revisión de la sabana predial  se determinó la existencia de predios que fueron ofertados durante la vigencia 2010, y que los propietarios no aceptaron la enajenación voluntaria. Al respecto, se evidenció que en algunos casos se inició tardíamente la expedición de la resolución de expropiación, para iniciar dicho proceso y para otros predios, la Subdirección del Medio Ambiente y Gestión Social aún no ha proferido dicho acto administrativo, aunado a que el contrato finalizó el 31 de enero de 2015. 
(a) Para el coso del predio identificado con la ficha predial 009 B I, el cual fue notificado para oferta de compra en  marzo 09 de 2010, y que  a vigencia de 2016, el INVIAS  informa  que aún no se ha iniciado el proceso de expropiación, es decir 6 años después. 
</t>
  </si>
  <si>
    <t>No aplicación oportuna de la expropiación.</t>
  </si>
  <si>
    <t xml:space="preserve">H28R15. Cierre de la gestión predial del contrato 203 de 2008.
Teniendo en cuenta la finalización del contrato, el día 22 de diciembre de 2015, se detectaron  algunos temas  pendientes de cierre, que a continuación se relacionan: 
• Las obras objeto del contrato afectaron el predio donde funcionaba la institución educativa Gustavo Duarte.
• El Instituto indica  que de los 25 expedientes prediales están pendientes por entregar 6 predios por concepto compensación paisajística, toda vez que se encuentran en trámites notariales y de registro. </t>
  </si>
  <si>
    <t>No adecuada administración de los predios de uso público adquiridos en desarrollo de los proyectos viales.</t>
  </si>
  <si>
    <t xml:space="preserve">1. Asignar a la Subdirección recursos para asumir costos para las actuaciones procesales de expropiación por vía Judicial.                                                                     
2. Iniciar los procesos de expropiación dentro de los  términos de Ley, una vez la oferta de compra no ha sido aceptada.                                                                                                              </t>
  </si>
  <si>
    <t>H63R15. Seguimiento y coordinación en el proceso de la defensa jurídica en los procesos de expropiación.
Existe desinformación y falta de coordinación respecto de los encargados de llevar a cabo los procesos de expropiación, toda vez que no tienen claro los trámites presupuestales cuando se requieren.
Contrato 203-2007:
- Radicado 2013-621: El apoderado manifiesta que no existe disponibilidad presupuestal para gastos procesales, por lo que no se ha enviado edicto por correo certificado al demandado.
La Entidad manifestó  que en el proceso de expropiación adelantado con ocasión de la Transversal del Cusiana  (Contrato 807 de 2009), no hay dependiente judicial que pueda revisar los estados del proceso,  para poder atender en forma oportuna los requerimientos del juzgado.
Acción 2.</t>
  </si>
  <si>
    <t>Lo anterior denota falta de coordinación por parte de las áreas involucradas.</t>
  </si>
  <si>
    <t>Acción 2.
Realizar las acciones administrativas y judiciales a que haya lugar.</t>
  </si>
  <si>
    <t>Allegar copia del oficio donde se constata que el pago adicional realizado por el contratista no fue objeto de reconocimiento económico con recursos del contrato, y que dicho pago no se realizó.</t>
  </si>
  <si>
    <t>Oficio</t>
  </si>
  <si>
    <t>1. Socialización del Proyecto con comunidades.             
2. Ejercer control por la interventoría al contratista para el pago oportuno de predios y mejoras para dar viabilidad y agilización al proyecto.                               
3. Presentar evidencia de las actas de compromiso sobre adquisición de mejoras.</t>
  </si>
  <si>
    <t xml:space="preserve">1. Mantener control (Check list) sobre documentos que deben ser retenidos en las carpetas de los proyectos o contratos, para que  la comunicación sea oportuna al momento de ser requerida.                                                                                 
2. Requerir a la interventoría para que realice informe del estado de las carpetas prediales.  </t>
  </si>
  <si>
    <t>H15ECP. Desarrollo de las actividades de gestión predial, Contrato de Obra 654 de 2014. 
Se detectaron aspectos que han venido afectando el adecuado desarrollo de la gestión predial. En oficio elaborado por el contratista, informa a la interventoría sobre unos reconocimientos económicos adicionales a lo inicialmente establecido para los valores de Palmas y Tecas, en el proceso de enajenación voluntaria para uno de los predios afectados por el proyecto, al respecto se indica que "(...) la interventoría como la SMA ratifica que el pago adicional realizado por el contratista no seria objeto de reconocimiento económico con recursos del Contrato, respuesta que ha la fecha no ha sido objetada por parte del contratista". Sin embargo a éste Órgano de Control no le fue suministrada la comunicación donde se le da dicha respuesta al Contratista, pese a que se solicitaron los respectivos soportes relativos al tema.
Acción 1.</t>
  </si>
  <si>
    <t>Acción 1.
Evidenciar ante la contraloría, mediante copia del oficio, que el pago adicional realizado por el contratista no es objeto de reconocimiento económico con recursos del contrato y que dicho pago no se realizó.</t>
  </si>
  <si>
    <t>Acción 2.
1. Socializar el proyecto a las comunidades sobre la necesidad de adquirir las mejoras, con fundamento en las necesidades técnicas diagnosticadas.                         
2. Realizar la adquisición y gestión predial que corresponda.</t>
  </si>
  <si>
    <t xml:space="preserve">Acción 3.
Realizar seguimiento al proceso que se adelanta respecto a la propiedad.  </t>
  </si>
  <si>
    <t>H15ECP. Como resultado de la revisión de una selectiva de las carpetas prediales se encontraron los siguientes aspectos, no sin antes indicar que ya han transcurrió 22 meses frente al plazo total de ejecución del contrato que corresponde a 29 meses. Lo anterior, con corte a septiembre de 2016.
Acción 4.</t>
  </si>
  <si>
    <t xml:space="preserve">  Realizar el cierre predial. </t>
  </si>
  <si>
    <t xml:space="preserve">Presentar informe de verificación por parte de la interventoría sobre evaluación, comprobación, inspección y revisión de las fichas prediales. </t>
  </si>
  <si>
    <t>Presentar informe de la interventoría sobre verificación, evaluación, comprobación, inspección y revisión de las fichas prediales.</t>
  </si>
  <si>
    <t xml:space="preserve">Presentar informe de cierre predial. </t>
  </si>
  <si>
    <t>SMF</t>
  </si>
  <si>
    <t>Suscribir convenio si da lugar.</t>
  </si>
  <si>
    <t>N° Acciones</t>
  </si>
  <si>
    <t xml:space="preserve">
En caso de requerir alguna intervención en el muelle de Victoria Regia, que involucre inmuebles y  predios del Ministerio de Transporte, se adelantará la suscripción de convenio de cooperación entre el Ministerio de Transporte y el Invías.</t>
  </si>
  <si>
    <t xml:space="preserve">
Evidenciar que la construcción del muelle contaba con estudios y diseños adecuados a las necesidades del momento.</t>
  </si>
  <si>
    <t>Analizar la utilización del muelle de Puerto Gaitán.</t>
  </si>
  <si>
    <t xml:space="preserve">
Informar sobre la situación actual de los muelles.</t>
  </si>
  <si>
    <t xml:space="preserve">Analizar la utilización de cada uno de los muelles.
</t>
  </si>
  <si>
    <t xml:space="preserve">
Solicitar al Ministerio de Transporte un informe sobre el avance del CONPES de expansión vial, en el cual se incluyo la vía de acceso al Muelle de la Banqueta.</t>
  </si>
  <si>
    <t xml:space="preserve">Remitir oficio al Ministerio de Transporte solicitando informe sobre el Plan de Expansión Vial.
</t>
  </si>
  <si>
    <t>Oficio y respuesta</t>
  </si>
  <si>
    <t xml:space="preserve">
Exigir el cumplimiento a los municipios de las obligaciones establecidas en los contrataos de comodato de los ferrys.</t>
  </si>
  <si>
    <t>Oficiar a los municipios para que remitan los informes y realicen los mantenimientos correspondientes anexando soportes (9 ferrys).</t>
  </si>
  <si>
    <t xml:space="preserve">
Exigir el cumplimiento a los municipios de las obligaciones establecidas en los contratos de comodato de los ferrys.</t>
  </si>
  <si>
    <t>Oficiar a los municipios para que remitan los informes sobre la utilización de los equipos de transporte.</t>
  </si>
  <si>
    <t>Oficios</t>
  </si>
  <si>
    <t>H124R16.Utilización equipos de transporte. 
El manual de funciones de la Subdirección Marítima y Fluvial, establece entre otras la función de Administrar integralmente los procesos de construcción, conservación, rehabilitación, balizaje, dragados y de seguridad en la infraestructura a su cargo.</t>
  </si>
  <si>
    <t>H69R14. Ejecución convenio interadministrativo 1282  de  2013.
Se observa que han trascurrido casi dos (2) años, desde la fecha de inicio del convenio sin que se hayan contratado las actividades de construcción por parte de la Gobernación del Departamento de San Andrés y Providencia; teniendo en cuenta que el plazo asignado para el cumplimiento del objeto contractual vence el 20 de octubre de 2015.</t>
  </si>
  <si>
    <t>Requerir a la Gobernación de San Andrés la finalización del proceso contractual.</t>
  </si>
  <si>
    <t>Obtener el acto administrativo de adjudicación del proceso.</t>
  </si>
  <si>
    <t>Resolución de adjudicación</t>
  </si>
  <si>
    <t>Evidenciar el recibo definitivo y la liquidación del contrato.</t>
  </si>
  <si>
    <t>H70R14. Gestión técnica de proyecto.
Contrato Interadministrativo: 3398-2013 (Dragado Bahía de Cartagena), Como resultado del análisis realizado se estableció que no hay evidencia o registro de los informes mensuales sobre el Estado del Proyecto, Situación que además de no permitir un oportuno y efectivo control sobre el cumplimiento de las obligaciones contractuales, demuestra una presunta contravención a lo estipulado en los Artículos 34 y 35 de la Ley 734 de 2002 y Resoluciones Invías 6339 de diciembre 11 de 2013 y 3376 de julio 28 de 2010.</t>
  </si>
  <si>
    <t>Deficiencia en la supervisión del gestor.</t>
  </si>
  <si>
    <t>1. Reporte trimestral.    
2. Realizar las gestiones para el recibo y posterior liquidación del convenio 3398 de 2013.</t>
  </si>
  <si>
    <t>1. Acta de entrega y recibo definitivo junto con acta de liquidación (2).
2. Reporte trimestral (3).</t>
  </si>
  <si>
    <t>Evidenciar mediante certificación o informe de la firma interventora, los costos y cantidades transportadas a cada uno de los botaderos utilizados para disponer el material proveniente del derrumbe.</t>
  </si>
  <si>
    <t xml:space="preserve">
1. Solicitar a la interventoría informe detallado de las cantidades y costo de material transportado proveniente del derrumbe.
2. Discriminar los costos y cantidades que se depositaron en cada uno de los botaderos utilizados para los derrumbes.</t>
  </si>
  <si>
    <t>Informe detallado</t>
  </si>
  <si>
    <t xml:space="preserve">Solicitud al interventor del informe técnico. </t>
  </si>
  <si>
    <t>Informe técnico del interventor</t>
  </si>
  <si>
    <t xml:space="preserve">Informe del Distrito de Barranquilla
</t>
  </si>
  <si>
    <t>Presentar informe técnico respecto a la necesidad de demoler los 5 metros del muro.</t>
  </si>
  <si>
    <t xml:space="preserve">Solicitud del informe al Distrito de Barranquilla.
</t>
  </si>
  <si>
    <t>Informe trimestral de seguimiento</t>
  </si>
  <si>
    <t xml:space="preserve">H58R16. Adquisición predial.
Desfase en el cumplimiento de las metas establecidas en el cronograma de gestión predial, lo anterior debido a que se dilató el tiempo estipulado para el desarrollo de la fase de preconstrucción; el contrato estableció que para la revisión de los estudios existentes, ajustes y/o actualizaciones y/o complementaciones , actividad contemplada en la etapa de preconstrucción, con un plazo de 90 días calendario.
</t>
  </si>
  <si>
    <t>Reducción en el número de predios a adquirir ya que se excluyó el sector comprendido en la Glorieta Montecarlo, donde inicia el proyecto K50+400 hasta k41+200[1].</t>
  </si>
  <si>
    <t>Aprobar los estudios y diseños por parte de la Universidad del Quindío.</t>
  </si>
  <si>
    <t>Estudios y diseños aprobados por la Universidad del Quindío.</t>
  </si>
  <si>
    <t xml:space="preserve">Acta de aprobación de los estudios y diseños </t>
  </si>
  <si>
    <t xml:space="preserve">Reporte trimestral </t>
  </si>
  <si>
    <t>Acción 1.
Verificar los registros de la cuenta 1705 para determinar la reclasificación a la cuenta 1710 y registrar las amortizaciones pertinentes.</t>
  </si>
  <si>
    <t>H105R16. Administrativo - Amortización de Carreteras, Puentes, Túneles, Líneas Férreas, Muelles y Canales de Acceso.
La cuenta (1785) Amortización acumulada de Bienes de Uso Público por $5.522.910 millones, a 31 de diciembre de 2016, presenta incertidumbre en cuantía indeterminada.
Acción 1.</t>
  </si>
  <si>
    <t>H105R16. Administrativo - Amortización de Carreteras, Puentes, Túneles, Líneas Férreas, Muelles y Canales de Acceso.
La cuenta (1785) Amortización acumulada de Bienes de Uso Público por $5.522.910 millones, a 31 de diciembre de 2016, presenta incertidumbre en cuantía indeterminada.
Acción 2.</t>
  </si>
  <si>
    <t xml:space="preserve">Acción 2.
Disponer de estudios actualizados en el momento de la contratación del proyecto.
</t>
  </si>
  <si>
    <t xml:space="preserve">H2R14. Cumplimiento metas SISMEG (Sistema de Seguimiento Metas de Gobierno). 
Para el periodo Enero 2011 a Diciembre 2014, de las 11 metas establecidas para el cuatrienio , siete (7) no se cumplieron, entre las de menor desempeño se encuentran Puentes construidos en zonas de frontera con 33,33%; Nuevos kilómetros de doble calzada construidos con 63,16% y Kilómetros de mantenimiento de la Red Terciaria (Caminos de la Prosperidad), con 66,68%.
</t>
  </si>
  <si>
    <t>H1R14. Se puede evidenciar en los proyectos que hacen parte de los corredores prioritarios de la prosperidad, que éstos son propuestos con unos alcances esperados, cuando se celebran los contratos, éstos son susceptibles de ser recortados y en la ejecución propia del contrato, también son objeto de disminuciones, lo cual presuntamente contraviene el principio de planeación y economía , algunos de estos tienen un agravante que se recorta su meta física pero se le adicionan recursos.</t>
  </si>
  <si>
    <t>Proyectar directriz  y remitir a DG para su aprobación.</t>
  </si>
  <si>
    <t>Directriz Aprobada</t>
  </si>
  <si>
    <t>Informar a la ANI para que se tomen las acciones pertinentes y se corrija el detalle constructivo.</t>
  </si>
  <si>
    <t xml:space="preserve">Oficio y respuesta </t>
  </si>
  <si>
    <t xml:space="preserve">H11R14. Curva vertical. 
En la visita adelantada al contrato 976 de 2013 (accesos al Viaducto el Tigre) en compañía del Interventor, se pudo evidenciar que con ocasión del asentamiento que tuvo el asfalto con el que se rellenó en acceso al puente en el lado de Cajamarca, hay un resalto en este sitio. 
</t>
  </si>
  <si>
    <t xml:space="preserve">Reiterar a la ANI la solicitud. </t>
  </si>
  <si>
    <t>Iniciar proceso de incumplimiento al Contratista por negarse a realizar el sellado de las juntas.</t>
  </si>
  <si>
    <t>Declaratoria de incumplimiento.</t>
  </si>
  <si>
    <t>Resolución</t>
  </si>
  <si>
    <t>H22R14. Sellado de juntas de construcción entre losas de pavimento rígido proyecto Transversal de Boyacá I.
En desarrollo de visita al proyecto Transversal de Boyacá I, contrato 780/09, el día 15 de Abril de 2015, se evidenció que en varios tramos de la obra no se estaba realizando el sellado de las juntas que separan las losas de pavimento rígido, lo cual puede generar a futuro problemas de filtraciones de agua en la estructura de pavimento y su deterioro prematuro por fisuración.</t>
  </si>
  <si>
    <t>Lo anterior se constituye en deficiencias en el desarrollo del proceso constructivo, que se pueden corregir de manera oportuna sin que se generen mayores traumatismos.</t>
  </si>
  <si>
    <t>H31R14. Cumplimiento metas físicas.
Se presentan dificultades y atrasos en el cumplimiento de las metas físicas de los contratos que a continuación se relacionan:
 Contrato 542 de 2012 y Contrato 780 de 2009.</t>
  </si>
  <si>
    <t xml:space="preserve">H32R14.  a) Contrato 794 de 2009: El alcance del Proyecto “Corredor Troncal Central del Norte”; fue modificado de 102 km a 40 km; b) Contrato 780 de 2009: Se excluyeron 49 km del alcance físico para desarrollar el proyecto  “Transversal de Boyacá - Troncal Central del Norte.
</t>
  </si>
  <si>
    <t>Verificación de los requisitos legales previos para la orden de iniciación.</t>
  </si>
  <si>
    <t>Informe de seguimiento de la verificación</t>
  </si>
  <si>
    <t>Solicitar informe del estado actual del convenio</t>
  </si>
  <si>
    <t>solicitud de informe a la gobernación de Boyacá</t>
  </si>
  <si>
    <t xml:space="preserve">
Presentar informe sobre los puentes peatonales en el municipio de Chiquinquirá observados por la contraloría.</t>
  </si>
  <si>
    <t>Informe interventoría</t>
  </si>
  <si>
    <t>Coordinar en caso de convenios interadministrativos con el ente territorial para que se inicien paralelamente la contratación de la obra como de la Interventoría. G205:M205</t>
  </si>
  <si>
    <t>Incluir en la minuta de los convenios la clausula en la cual se señale la obligación de  iniciar paralelamente la contratación de la obra como de la Interventoría.</t>
  </si>
  <si>
    <t xml:space="preserve">
Incorporar en los convenios la obligación del ente contratante de las obras de obtener previamente a la contratación, los estudios y diseños requeridos para llevar a cabo el proyecto.</t>
  </si>
  <si>
    <t>Solicitud a la Dirección de Contratación de la incorporación de la clausula de la obligación del ente contratante relacionado con los estudios y diseños</t>
  </si>
  <si>
    <t>Clausula incorporada</t>
  </si>
  <si>
    <t>Memorando informando a la Dirección de Contratación que se debe establecer en la minuta de los convenios interadministrativos la obligación del ente territorial de liquidar los contratos derivados dentro del termino establecido en el articulo 11 de la ley 1150 de 2007</t>
  </si>
  <si>
    <t xml:space="preserve">Memorando y respuesta </t>
  </si>
  <si>
    <t>1. Asignación de recursos
2. Reporte</t>
  </si>
  <si>
    <t>1. Solicitud de recursos.
2. Realizar reporte de inversión de los recursos en la intervención de los puentes.</t>
  </si>
  <si>
    <t>1. Solicitar en el anteproyecto de presupuesto de 2017 los recursos para la atención de los puentes en estado grave y critico.
2. Reporte de la inversión de los recursos en la intervención realizada en los puentes en la vigencia 2017.</t>
  </si>
  <si>
    <t>Acto administrativo</t>
  </si>
  <si>
    <t>H11ECP. Supervisión por Invías. 
En lo que respecta a los  Contratos de Obra 654 y 1787 de 2014, no se evidenciaron registros que soporten el cumplimiento por parte de los supervisores, de las funciones señaladas en el numeral 25.6 de la Resolución 01676 marzo de 20 de 2015, por medio de la cual se adopta el Manual de Contratación del Instituto Nacional de Vías -Invías y del Manual de Interventoría Pública del Invías.
Acción 1.</t>
  </si>
  <si>
    <t>H11ECP. Supervisión por Invías. 
En lo que respecta a los  Contratos de Obra 654 y 1787 de 2014, no se evidenciaron registros que soporten el cumplimiento por parte de los supervisores, de las funciones señaladas en el numeral 25.6 de la Resolución 01676 marzo de 20 de 2015, por medio de la cual se adopta el Manual de Contratación del Instituto Nacional de Vías -Invías y del Manual de Interventoría Pública del Invías.
Acción 2.</t>
  </si>
  <si>
    <t xml:space="preserve">Solicitar  mediante memorando a la Dirección Operativa la implementación de dos  formatos estandarizados, que se  anexarán, de Informes mensuales de Gestor de Proyecto y de Supervisor de Contrato, acorde con las funciones establecidas para estos roles en el Manual de Contratación. </t>
  </si>
  <si>
    <t>Formatos</t>
  </si>
  <si>
    <t>Acción 1.
Establecer los formatos estandarizados, de Informes mensuales de Gestor de Proyecto y de Supervisor de Contrato, acorde con las funciones establecidas para estos roles en el Manual de Contratación.</t>
  </si>
  <si>
    <t>Acción 2.
Reportar la aplicación de los formatos estandarizados por parte de los gestores y supervisor de los  Contratos de Obra 654 y 1787 de 2014.</t>
  </si>
  <si>
    <t>Verificar con informe trimestral el cumplimiento de que todos los procesos  contemplen el riesgo predial.</t>
  </si>
  <si>
    <t>Verificación del  cumplimiento de la vigencia 2017 con corte a diciembre 31, de que todos los procesos  contemplen el riesgo predial.</t>
  </si>
  <si>
    <t>Cronograma de obra ajustado</t>
  </si>
  <si>
    <t>Reporte de seguimiento</t>
  </si>
  <si>
    <t>Acción 1.
Efectuar cronograma de obra ajustado de acuerdo a los numerales 7.11 y 734 del pliego de condiciones del contrato 654 de 2014</t>
  </si>
  <si>
    <t>Acción 2 .
Realizar seguimiento a los procesos administrativos sancionatorios presentados durante la ejecución del contrato de obra No. 654 de 2014.</t>
  </si>
  <si>
    <t>Solicitud de información del proceso sancionatorio a la Oficina Asesora Jurídica.</t>
  </si>
  <si>
    <t>Presuntamente, lo anterior vislumbra incumplimientos por parte de la Interventoría: numeral 7.4 del Manual de Interventoría (Resoluciones Invías 5282 de 2003 y 3009 de 2007 y del Supervisor y Gestores del Contrato de Interventoría: numeral 7.4 del Manual de Interventoría.</t>
  </si>
  <si>
    <t>Solicitud a la interventoría el ajuste del cronograma de obra.</t>
  </si>
  <si>
    <t>Emitir Directriz de la Dirección General a las Unidades Ejecutoras, que se debe cumplir con la obligación  de precisar  en los estudios previos la fuente que sirvió de base - presupuesto para la estimación del valor de la inversión</t>
  </si>
  <si>
    <t>Memorando Circular</t>
  </si>
  <si>
    <t xml:space="preserve">Realizar reporte de cumplimiento de la Directriz de la Dirección General a las Unidades Ejecutoras de precisar  en los estudios previos la fuente de donde se tomaron los datos para la elaboración de cálculos del presupuesto e incluir los respectivos soportes.   </t>
  </si>
  <si>
    <t xml:space="preserve">Acción 1. 
En los futuros convenios, precisar  en los estudios previos la fuente que sirvió de base - presupuesto para la estimación del valor de la inversión.  </t>
  </si>
  <si>
    <t xml:space="preserve">Acción 2. 
Seguimiento al cumplimiento de la Directriz de la Dirección General a las Unidades Ejecutoras de precisar  en los estudios previos la fuente de donde se tomaron los datos para la elaboración de cálculos del presupuesto e incluir los respectivos soportes.  </t>
  </si>
  <si>
    <t>Presentar  los informes mensuales del Gestor de Proyecto del convenio No. 649-2013, correspondientes a la vigencia 2015.</t>
  </si>
  <si>
    <t>Deficiencia en el seguimiento.</t>
  </si>
  <si>
    <t>Memorando circular y reporte.</t>
  </si>
  <si>
    <t>Demora perfeccionamiento del contrato.</t>
  </si>
  <si>
    <t xml:space="preserve">H3D16. Plazo ejecución del contrato.
En el contrato de obra 1246 de 2014, se contempló un plazo de dos (2) meses (hasta el 31 de diciembre de 2014), para  realizar el Mejoramiento y Mantenimiento de la Carretera  Cúcuta – San Faustino – La China, Ruta 55 Tramo  55NS09, Departamento Norte de Santander; no obstante fue prorrogado en tres oportunidades la última de ellas realizada el 20 de mayo de 2015 (quedando como plazo final de ejecución el 20 de julio de 2015), observándose  que a pesar de las tres (3) prorrogas concedidas, no se cumplió con el objeto del contrato dentro del término establecido.
</t>
  </si>
  <si>
    <t>Acta de liquidación</t>
  </si>
  <si>
    <t>Reporte de seguimiento con corte a Diciembre de 2017.</t>
  </si>
  <si>
    <t>Elaboración acta de liquidación.</t>
  </si>
  <si>
    <t>Liquidar  contrato 1246 de 2014.</t>
  </si>
  <si>
    <t>Requerir los informes a los Supervisores de los contratos de Interventoría de acuerdo a lo Indicado en el manual de contratación del Invías.</t>
  </si>
  <si>
    <t xml:space="preserve">Reporte de seguimiento a la debida constitución de las  reservas presupuestales por parte de las unidades ejecutoras, las cuales deben estar debidamente justificadas. </t>
  </si>
  <si>
    <t>Realizar reunión semanal con el Director General en Comité Directivo, donde se revisará la cancelación de reservas presupuestales por parte de las unidades ejecutoras.</t>
  </si>
  <si>
    <t>Formatos contratos de obra 654 y 1787 de 2014</t>
  </si>
  <si>
    <t>1. Solicitar  mediante memorando a la Dirección Operativa la implementación de dos  formatos estandarizados, que se  anexarán a los Informes mensuales de Gestor de Proyecto y de Supervisor de Contrato, acorde con las funciones establecidas para estos roles en el Manual de Contratación (2, SRN).
2. Informe de implementación de formatos (1, DO).</t>
  </si>
  <si>
    <t>1.  Formatos (2, SRN).
2. Informe (1, DO).</t>
  </si>
  <si>
    <t>Verificar el cumplimiento de las obligaciones de los supervisores de contrato en la revisión de los informes mensuales de interventoría, conforme con lo estipulado en el Manual de Interventoría y Contratación vigentes del Invías, por parte de la unidad ejecutora.</t>
  </si>
  <si>
    <t xml:space="preserve">Memorando circular de la Dirección Operativa dirigido a las Direcciones Territoriales, recordando la obligación de los supervisores en la revisión y verificación de la información reportada en los informes mensuales de interventoría, así como exigir el cumplimiento de la presentación de los mismos en los plazos establecidos contractualmente. </t>
  </si>
  <si>
    <t xml:space="preserve">Solicitar para los nuevos convenios la inclusión de la información oportuna en el SECOP.
</t>
  </si>
  <si>
    <t>Oficiar a los entes territoriales con los cuales se suscriba convenios la oportuna publicación en el SECOP.</t>
  </si>
  <si>
    <t xml:space="preserve">Reporte semestral </t>
  </si>
  <si>
    <t xml:space="preserve">H101R16. Reconocimiento Bienes de Uso Público.
La cuenta (17) Bienes de Uso Público - BUP por $25.796.397 millones, presenta incertidumbre en cuantía indeterminada, debido a que la Entidad no reconoció a 31 de diciembre de 2016 el total de predios que hacen parte fundamental de los Bienes de Uso Público de propiedad de Invías y los transferidos por las entidades  de las vías a nivel nacional de los modos: Vial, Férreo y Portuario, incluido el fluvial. Hecho que afecta en cuantía indeterminada la cuenta (3225) Patrimonio Institucional - Incorporado.
Acción 3. 
</t>
  </si>
  <si>
    <t>Remitir información a la Subdirección de Medio Ambiente y Gestión Social.</t>
  </si>
  <si>
    <t>Acción 3.
Reconocer y depurar los predios de uso público, para correspondiente registro y control de los mismos.</t>
  </si>
  <si>
    <t xml:space="preserve">
Evidenciar la normal la ejecución del contrato y la actualización de los estudios y diseños.
</t>
  </si>
  <si>
    <t xml:space="preserve">
Reporte de los estudios y diseños actualizados, y de ejecución de la obra.</t>
  </si>
  <si>
    <t xml:space="preserve">
Evidenciar la normal  ejecución del contrato y la actualización de los estudios y diseños.
</t>
  </si>
  <si>
    <t xml:space="preserve">
Presentar informe donde se sustente la función que cumplía cada interventoría en contrato de obra.</t>
  </si>
  <si>
    <t>Elaboración de informe.</t>
  </si>
  <si>
    <t>Informe.</t>
  </si>
  <si>
    <t xml:space="preserve">Verificar el cumplimiento de lo dispuesto en las cláusulas del convenio relacionado con la supervisión que se debe ejercer,
presentando informe desde junio de 2016. </t>
  </si>
  <si>
    <t xml:space="preserve">Solicitar al supervisor que presente los respectivos informes de supervisión y actualización de la carpeta contractual.
</t>
  </si>
  <si>
    <t xml:space="preserve">Incluir dentro de la carpeta contractual el Acto Administrativo de justificación de la contratación directa.
</t>
  </si>
  <si>
    <t xml:space="preserve">Presentar el Acto Administrativo de justificación de la contratación.
</t>
  </si>
  <si>
    <t>Actualizar la bitácora con los registros respectivos.</t>
  </si>
  <si>
    <t>Oficiar a la interventoría para la entrega de los informes de manera mensual. En el informe final soportar toda la documentación para garantizar la calidad de la obra.</t>
  </si>
  <si>
    <t xml:space="preserve">
Evidenciar la no obligación del municipio de la publicación en el aplicativo SECOP.</t>
  </si>
  <si>
    <t>Solicitud al gestor de la no obligación de la publicación.</t>
  </si>
  <si>
    <t>Evidenciar el cumplimiento de la publicación y actualización del Convenio 1282 de 2014 y del Contrato 1927 de 2014 en los aplicativos SECOP y SICO.</t>
  </si>
  <si>
    <t>Reporte de la actualización y publicación en los aplicativos SECOP y SICO.</t>
  </si>
  <si>
    <t>Evidenciar el cumplimiento de la publicación y actualización del Contrato 140 de 2015 en los aplicativos SECOP y SICO.</t>
  </si>
  <si>
    <t>Realizar seguimiento a las obligaciones de la interventoría.</t>
  </si>
  <si>
    <t xml:space="preserve">Elaborar memorando circular para las Direcciones Territoriales a fin de que el interventor cumpla con la entrega de los informes que contengan todos parámetros del formato del Manual de Interventoría. 
</t>
  </si>
  <si>
    <t>H50R15. Publicidad del Contrato 140 de 2015.
No se  publicaron todos los documentos, como por ejemplo el Certificado de Disponibilidad 194 de 2015, el segundo aviso de convocatoria del proceso de Licitación, el Contrato 140 de 2015, la oferta ganadora, el Certificado de Disponibilidad que ampara el Acta de Adición 01 del Contrato 140-2015 09/11/2015, las adendas modificatorias 4 y 6 del Contrato 140 de 2015/06/09, los registros presupuestales, las actas de seguimiento y demás documentos que se han producido en desarrollo del Contrato</t>
  </si>
  <si>
    <t>Debilidades en el control financiero.</t>
  </si>
  <si>
    <t>Presentar un informe por cada contrato Plan respecto al estado físico y financiero.</t>
  </si>
  <si>
    <t>Solicitar a los gestores el respectivo informe.</t>
  </si>
  <si>
    <t>Los desfases en el avance se deben principalmente a que se produjeron  dificultades en la entrega debida de los Estudios y Diseños por parte de la Gobernación; y en la Gestión Predial y Ambiental . Adicionalmente se evidencian retrasos por parte de las empresas de servicios públicos para la adecuación y  reubicación  de las redes a su cargo, problemas en la Gestión Ambiental  deficiencias en los diseños.</t>
  </si>
  <si>
    <t>H55R15. Avance proyectos contratos plan.
Existen proyectos sin contratar, como es el caso del contrato plan Cauca, que tiene pendiente los estudios de Factibilidad Línea Férrea y Transporte Multimodal ILE ; además se observa que algunas metas programadas no se cumplieron en su totalidad ; como es el caso del contrato plan Nariño en el cual las obras de Otras Vías de Acceso a la Red Primaria, que tenía programado un avance físico del 80% y logró el 52%; el de Junín - Barbacoas que alcanzó un 2% del 10% proyectado y Plan del Cauca con un avance de 44.3% frente a un 53% que tenía programado .</t>
  </si>
  <si>
    <t>H56R15. Registro de información en página web del Invías.
Parte de la información registrada en la Página WEB del Invías está desactualizada, a manera de ejemplo se cita que el seguimiento a la inversión - Subdirecciones del Invías - Red Nacional de Carreteras se encuentran publicados los informes con fecha mayo de 2013; Atención al Ciudadano - Inventario de Información consolidada con fecha de corte agosto 10 de 2015 y julio 7 de 2015; Seguimiento a la inversión - Grandes Proyectos de fecha mayo de 2015. De igual manera el último seguimiento de indicadores de gestión publicado corresponde al 2014,</t>
  </si>
  <si>
    <t xml:space="preserve">Llevar a cabo proceso de contratación y de esta forma levantar el inventario de la Red Terciaria. </t>
  </si>
  <si>
    <t>Solicitar al Ministerio de Transporte la iniciación del proceso de contratación.</t>
  </si>
  <si>
    <t>H71R14. Información red terciaria.
El INVÍAS a 31 de diciembre de 2014 no cuenta con información del tipo de superficie de rodadura  (pavimentado, placa huella, afirmado) del 53.32% de la Red Terciaria a su cargo, esto es de 14.705,16 kilómetros (de los 27.577,45 kilómetros que están bajo su responsabilidad). Adicionalmente, no tiene un inventario completo de dicha red; por lo que se desconoce el estado de 22.549,84 kilómetros, equivalentes a un 81,77% ; teniendo en cuenta que según el propio Invías solo estaban en buen estado 5.027,62 kilómetros (18.23%) que corresponden a los sectores intervenidos recientemente.</t>
  </si>
  <si>
    <t xml:space="preserve">Iniciar las acciones pertinentes con el contratista o el municipio para la recuperación de los recursos de las obras mal ejecutadas.
</t>
  </si>
  <si>
    <t xml:space="preserve">Iniciar la respectiva acción contractual en contra del municipio de Sogamoso para evitar el detrimento patrimonial. Se reiterara a la Oficina Asesora Jurídica el estado en que se encuentra el proceso para declarar el incumplimiento. Adicionalmente, se solicitará el inicio de la declaratoria de calidad del servicio en contra de la interventoría. 
</t>
  </si>
  <si>
    <t>Reporte de las acciones emprendidas.</t>
  </si>
  <si>
    <t>Presentar informe de interventoría mediante el cual se justifique la modificación de metas físicas.</t>
  </si>
  <si>
    <t>Entregar informe de interventoría mediante el cual se justifique la modificación de metas físicas.</t>
  </si>
  <si>
    <t>Solicitar al gestor de proyecto informe sobre desarrollo del convenio.</t>
  </si>
  <si>
    <t>Solicitar Informe.</t>
  </si>
  <si>
    <t xml:space="preserve">Subsanar las observaciones presentadas por la contraloría en la visita realizada. </t>
  </si>
  <si>
    <t>Informe de interventoría mediante el cual se demuestra la ejecución total de las observaciones presentadas.</t>
  </si>
  <si>
    <t xml:space="preserve">Restituir los predios invadidos del corredor férreo del tren de cercanías.   </t>
  </si>
  <si>
    <t xml:space="preserve">
Solicitud a la Dirección Territorial Cundinamarca sobre las querellas adelantadas para la recuperación de los corredores involucrados en el tren de cercanías.</t>
  </si>
  <si>
    <t>Informes trimestrales</t>
  </si>
  <si>
    <t>Informes.</t>
  </si>
  <si>
    <t xml:space="preserve">Elaborar informe detallado con el respectivo balance financiero de los contratos de obra derivados de los Contratos Plan que tienen pactado entrega de anticipo.
</t>
  </si>
  <si>
    <t>Oficiar a la interventoría para que realice el seguimiento a la amortización de anticipos.</t>
  </si>
  <si>
    <t xml:space="preserve">
Realizar informe detallado sobre el estado actual de las metas físicas ejecutadas de los proyectos - Contratos Plan.</t>
  </si>
  <si>
    <t>Realizar informes.</t>
  </si>
  <si>
    <t>Documento del proyecto Red Terciaria Norte del Cauca.</t>
  </si>
  <si>
    <t>Reporte, acta de entrega y recibo definitivo y acta de liquidación.</t>
  </si>
  <si>
    <t>Solicitar información a la interventoría.</t>
  </si>
  <si>
    <t>Elaborar un informe explicativo de los recursos contratados respecto a su ejecución para cada uno de los proyectos del Contrato Plan.</t>
  </si>
  <si>
    <t>Informe técnico ejecutivo de los Contratos Plan objeto del hallazgo.</t>
  </si>
  <si>
    <t>Socializar en la etapa precontractual  con los entes territoriales que estén involucrados en el proyecto a ejecutar, para evitar que se de duplicidad de intervención.</t>
  </si>
  <si>
    <t>Reporte trimestral sobre las socializaciones realizadas.</t>
  </si>
  <si>
    <t>Solicitar informe técnico de la interventoría y departamento del Tolima sobre los estudios y diseños, así como la justificación técnica para la priorización de la construcción de los espolones.</t>
  </si>
  <si>
    <t>Oficiar a la Gobernación del Tolima y a la interventoría.</t>
  </si>
  <si>
    <t>H24ECP. Estructuración Técnica del Proyecto de Mejoramiento y Construcción de la Vía Secundaria Ataco – Planadas del KM 35+900 al KM 38+730 en el Departamento del Tolima. 
No obstante, se observó que en los documentos previos y pliegos de condiciones de los dos procesos precontractuales antes mencionados y que dieron origen a los Contratos 419 y 698 de 2014, no hay evidencia de estudios y diseños especializados que determinen, el por qué, solo se contrata la ejecución de 18 espolones no continuos, cuando en los diseños de la solución hidráulica, geotécnica, geológica y estructural para los problemas de socavación de la vía Ataco – Planadas en los tramos de vía adyacentes al río Atá en el tramo K36+200 al K41+450, (de fecha febrero de 2010) prevén la construcción de 42 espolones principales y 11 espolones de refuerzo, de los cuales, 22 espolones principales y 5 espolones de refuerzo se ubican entre las abscisas K36+200 al K38+800, es decir, que en el trayecto identificado como prioritario en el Conpes 3774.</t>
  </si>
  <si>
    <t>Solicitar informe técnico por parte de la interventoría sobre la justificación de la aprobación de los ítems no previstos.</t>
  </si>
  <si>
    <t>Oficiar a la Interventoría.</t>
  </si>
  <si>
    <t>La adquisición de las citadas motocicletas se tramitó a través de Colombia Compra Eficiente, estando obligado el INVIAS a la utilización del Acuerdo marco de precios en la forma dispuesta por Colombia Compra Eficiente</t>
  </si>
  <si>
    <t>Actualizar en la pagina web de la entidad la información recibida por las diferentes dependencias.</t>
  </si>
  <si>
    <t>Reportes de información actualizada</t>
  </si>
  <si>
    <t xml:space="preserve">1. Realizar por parte del Grupo de Comunicaciones un inventario de las actualizaciones de información que fueron solicitadas a las unidades ejecutoras y que fueron publicadas.
2. Enviar un reporte mensual a la Oficina de Control Interno.
</t>
  </si>
  <si>
    <t xml:space="preserve">Acción 2. 
Reestructurar internamente los recursos del contrato 1533 de 2015 para garantizar el cabal   cumplimiento a los acuerdos y al plan de Gestión Social aprobado.                             </t>
  </si>
  <si>
    <t>Se presentó por debilidades en las actividades de defensa y seguimiento de los procesos que cursan ante la jurisdicción, generando riesgo de fallos en contra de los procesos que cursan en contra de la Entidad.</t>
  </si>
  <si>
    <t xml:space="preserve">Acción 3.
Modificar los apéndices ambientales en lo correspondiente a los tiempos de cumplimiento.          </t>
  </si>
  <si>
    <t>Acción 1. 
Compilar  los informes mensuales del Gestor de Proyecto del convenio No. 649-2013, correspondientes a la vigencia 2015.</t>
  </si>
  <si>
    <t>H4EVP. Supervisión del contrato por parte del gestor técnico de proyecto. Convenio 1266 de 2012.
Dentro del Manual de Funciones del Invías, corresponde a los funcionarios gestores de proyectos :
“Elaborar informes de gestión y resultados del área de acuerdo a parámetros y requerimientos de información interna y externa, entidades y organismos de control.”
Estos informes no se evidencian para el año 2015 por parte del Gestor del Convenio en Planta Central, lo cual se constituye en una presunta falta disciplinaria por incumplimiento del Manual de Funciones.
Acción 1.</t>
  </si>
  <si>
    <t>Acción 2.
1. Establecer los formatos  de Informes mensuales de Gestor de Proyecto y de Supervisor de Contrato, acorde con las funciones establecidas para estos roles en el Manual de Contratación (SRN).
2 . Reportar el cumplimiento de la implementación de los formatos  de Informes mensuales de Gestor de Proyecto y de Supervisor de Contrato, acorde con las funciones establecidas para estos roles en el Manual de Contratación (DO).</t>
  </si>
  <si>
    <t>Deficiencias en la planeación del Convenio 1724 de 2013, cuyas causas se relacionan a continuación: • Falta de coordinación interinstitucional entre el Ente Nacional y el Ente Territorial, 
• Los Estudios y Diseños Fase III, a cargo de la Gobernación, presentaron en la mayoría de los casos faltantes, inconsistencias y desactualizaciones .
• Deficiencias en la Gestión predial realizada por la Gobernación de Boyacá.
• Falta de planeación técnica y financiera.</t>
  </si>
  <si>
    <t>Reporte de estudios y diseños actualizados</t>
  </si>
  <si>
    <t>Minuta</t>
  </si>
  <si>
    <t>Acción 1.
Establecer en la minuta de los convenios Interadministrativos que la liquidación de los contratos derivados debe realizarse en los términos del articulo 11 de la Ley 1150 de 2007</t>
  </si>
  <si>
    <t>Acción 2.
Establecer en la minuta de los convenios Interadministrativos que la liquidación de los contratos derivados debe realizarse en los términos del articulo 11 de la Ley 1150 de 2008</t>
  </si>
  <si>
    <t>Inclusión de la cláusula  en la minuta.</t>
  </si>
  <si>
    <t>Realizar reporte de verificación respecto a que la minuta contractual este acorde con los pliegos de condiciones.</t>
  </si>
  <si>
    <t>Acción 1. 
Conciliar con el Grupo de Contabilidad. (Bienes fiscales).</t>
  </si>
  <si>
    <t xml:space="preserve">Acción 1. 
Conciliar con el Grupo de Contabilidad respecto a los bienes férreos de propiedad del Invías. </t>
  </si>
  <si>
    <t>H127R14. Recibo y contabilización de bienes férreos.
Durante los años 1993 y 2006 a 2010, el Invías recibió mediante actas del  Fondo Inmuebles Nacionales, de Ferrovías en Liquidación, así como del  PAR Ferrovías en Liquidación; una serie de bienes férreos que no se encontraban valorizados (cuadro 4). Además no se evidencia que el Instituto haya hecho una verificación del estado, ubicación y existencia de los inmuebles referidos, así como tampoco se pudo confirmar que los mismos hayan sido registrados en la contabilidad.
Acción 1.</t>
  </si>
  <si>
    <t>H127R14. Recibo y contabilización de bienes férreos.
Durante los años 1993 y 2006 a 2010, el Invías recibió mediante actas del  Fondo Inmuebles Nacionales, de Ferrovías en Liquidación, así como del  PAR Ferrovías en Liquidación; una serie de bienes férreos que no se encontraban valorizados (cuadro 4). Además no se evidencia que el Instituto haya hecho una verificación del estado, ubicación y existencia de los inmuebles referidos, así como tampoco se pudo confirmar que los mismos hayan sido registrados en la contabilidad.
Acción 2.</t>
  </si>
  <si>
    <t xml:space="preserve">Acción 2 . 
Emplear sistema de información que permita llevar registro y control de los predios fiscales y de BUP en el ámbito nacional. </t>
  </si>
  <si>
    <t xml:space="preserve">H138R14. Publicación SECOP.
Una vez consultados los contratos 563 de 2012, 570 de 2012, 529 de 2012 y convenio  598 de 2013 en el SECOP, se evidenció que no se han subido en su totalidad,  los documentos contractuales (aclaraciones, modificaciones, adiciones, prorrogas) al referido aplicativo.
</t>
  </si>
  <si>
    <t xml:space="preserve">H140R14. Gestión social y predial.
Contrato 544 de 2012: en el informe de interventoría No. 35, existen predios que aún no se han negociado y que inciden en el avance del proyecto, como es el K114+500.
Contrato 581 de 2012: el contratista no ha gestionado todos los trámites prediales.
Contrato  570  de 2012: Se  observa   que  de  los 41  predios   que  se   encuentran  en  proceso  de  negociación, solo  se  encuentran  finalizados 14.
Contrato 807 de 2009: Se verificó que la adquisición de los predios necesarios para adelantar el proyecto no se ha dado en su totalidad.
</t>
  </si>
  <si>
    <t xml:space="preserve">
Debilidades en la supervisión ambiental del proyecto, permitiendo la presunta comisión de infracciones ambientales que contravienen lo previsto en el Estudio de Impacto Ambiental, el Plan de Manejo Ambiental y lo dispuesto en la Licencia Ambiental vigente . De igual manera, se evidencia la presunta trasgresión del artículo 84 de la Ley 1474 de 2011, en lo relacionado con la Interventoría del proyecto, que presentó debilidades al ejercer la supervisión del cumplimiento a la licencia ambiental. </t>
  </si>
  <si>
    <t>Acción 1. 
Aplicar el manual de interventoría que entró en vigencia el 01/02/2017, donde se incorpora formatos de seguimiento e informes relacionados con el tema ambiental.</t>
  </si>
  <si>
    <t xml:space="preserve">Acción 1. 
Dar lineamientos a las dependencias para realizar formulación de metas ajustadas a la realidad de las obras y a la situación económica y social del país, y realizar los ajustes de metas pertinentes en el Comité Institucional de Gestión y Desempeño.
</t>
  </si>
  <si>
    <t>Acción 2. 
Realizar los ajustes pertinentes, en caso de ser necesario, en el Comité  Institucional de Gestión y Desempeño.</t>
  </si>
  <si>
    <t>Falta de publicación de actos de naturaleza contractual en el SECOP.</t>
  </si>
  <si>
    <t xml:space="preserve">
Acción 1. 
Entregar el informe final del incumplimiento del contrato y demanda de reconvención presentada por el INVIAS en el tribunal de Arbitramento vigente para el contrato 3460 de 2008.  
</t>
  </si>
  <si>
    <t xml:space="preserve">Acción 2. 
Estado actual del proceso. </t>
  </si>
  <si>
    <t>Evidencia un riesgo frente a la posibilidad de un déficit de unidades de vivienda, para dar cumplimiento a lo establecido en la Licencia Ambiental. Así mismo, es de indicar que no se evidenció a corte de marzo de 2017, un documento oficial donde se establezcan las metas que se tienen previstas para la ejecución del proyecto de vivienda, ni el grado de  avance por parte del Municipio</t>
  </si>
  <si>
    <t>H95R16. Recuperación cartera de difícil cobro.
La Cuenta (1401) - Deudores- Ingresos no Tributarios con saldo de $35.864 millones a 31 de diciembre de 2016 presenta incertidumbre en la posibilidad de cobro de la cartera, generada por la débil gestión en el recaudo de los derechos por la contraprestación portuaria y contribución por valorización.</t>
  </si>
  <si>
    <t xml:space="preserve">H6ECP. Cumplimiento de metas. Proyectos de inversión – Contratos Plan.
En muestra selectiva de 36 contratos de obra de un total de 55 , derivados de los convenios interadministrativos suscritos para la ejecución de los contratos plan, se cotejó la cantidad de kilómetros proyectados frente a lo reportado como ejecutado, encontrando que en tres (3) subproyectos se cumplió con el número de kilómetros establecidos; en nueve (9) subproyectos que terminaron su ejecución construyeron menos kilómetros de lo proyectado y veinticuatro (24)  no han terminado ejecución.
</t>
  </si>
  <si>
    <t xml:space="preserve">H8ECP. Información reportada por Invías para evaluación Proyectos Contratos Plan.
Los valores de  cinco (5) subproyectos de infraestructura vial, reportados en el oficio ACPINV-033 , no son coherentes con los reportados en el oficio ACPINV-58. Situación que obedece a debilidades de los mecanismos de control respecto del registro y generación de información, lo cual afecta el seguimiento y toma de decisiones a cargo del Instituto, como la evaluación de gestión fiscal a cargo de la CGR. </t>
  </si>
  <si>
    <t>Efectuar el seguimiento a los procesos de diseños y construcción de redes de acueducto y alcantarillado en Belén de Bajirá, a cargo del DNP.</t>
  </si>
  <si>
    <t xml:space="preserve">Realizar seguimiento y presentar informe </t>
  </si>
  <si>
    <t xml:space="preserve">1. Apropiar recursos para dar cumplimiento al objeto de la adquisición predial ( voluntaria o de expropiación).
2. Seguimiento ante la alcaldía.                                          
3. Realizar pago contra escritura.                                   
4. Iniciar proceso de aclaración de cabida linderos  de acuerdo a resolución del IGAC en los casos que sea necesario ante notaria para posterior registro.                                                                             </t>
  </si>
  <si>
    <t xml:space="preserve">1. Organizar los documentos de acuerdo a Check list, instructivo de recepción de documentos de archivo del Invías.                                        
2. Informe de la organización documental en las carpetas de predios. </t>
  </si>
  <si>
    <t>H39R15. Continuidad interventoría Convenio 3141 de 2013. 
Sin embargo, aunque las obras del Convenio 3141 de 2013 no se han terminado de ejecutar, el convenio interadministrativo 3293 de 2013 no fue prorrogado, como consta en el Informe Final Mensual 19 de Febrero de 2016. 
A la fecha de la comunicación de la observación, la contraparte no había contratado la interventoría, siendo esta adjudicada a la Universidad Nacional de Colombia de acuerdo a lo expresado en el anexo al oficio DG 29253 del 23 de junio de 2014.</t>
  </si>
  <si>
    <t>Deficiencia en la supervisión.</t>
  </si>
  <si>
    <t>Debilidades en la planeación presupuestal del convenio.</t>
  </si>
  <si>
    <t>H43R15. Convenio interadministrativo 0517 de 2015,  contrato  de obra LP-MP-001 de 2015.Cumplimiento de funciones de la interventoría.
• En la apertura de la bitácora no se registró la identificación del contrato, ni de los Directores de obra e interventoría ni de los respectivos residentes.
• No se registran completamente cantidades y calidades de materiales empleados o de obras ejecutadas y aunque se han consignado anotaciones sobre toma de muestras para el control de calidad de concretos.</t>
  </si>
  <si>
    <t>Deficiencia en el control a interventoría.</t>
  </si>
  <si>
    <t>H51R15. Interventoría Financiera. 
El Instituto Nacional de Vías- Invías suscribió el Convenio 1282 de 08/10/2014, sin embargo, la aplicación de los controles por parte de los diferentes actores que participaron en el proceso no  fueron efectivos, toda vez que no se registra la evolución financiera del Convenio 1282/2014, del Contrato 1927/2014 ni del Contrato 140/2015.</t>
  </si>
  <si>
    <t>Registrar la información de manera oportuna.</t>
  </si>
  <si>
    <t>Entre otras causas por la no suscripción de contratos, no utilización de vigencias futuras  y adiciones de contratos finalmente no realizadas.</t>
  </si>
  <si>
    <t>No se ejecutó la totalidad de los recursos comprometidos.</t>
  </si>
  <si>
    <t xml:space="preserve">Reportar la publicación en el SECOP de los procesos contractuales a cargo de las unidades ejecutoras. </t>
  </si>
  <si>
    <t>Solicitar a cada unidad ejecutora el reporte de lo publicado en el SECOP semestralmente.
Primer reporte con corte a 31 de diciembre de 2017.
Segundo reporte con corte a 30 de junio de 2018.</t>
  </si>
  <si>
    <t>Justificación de la diferencia del los análisis de precios unitarios de los contratos observados por la contraloría general.</t>
  </si>
  <si>
    <t>Realizar seguimiento a la ejecución del contrato con el fin de conminar al contratista a estar al día con el cronograma establecido.</t>
  </si>
  <si>
    <t xml:space="preserve">Solicitar a la interventoría informe de seguimiento. </t>
  </si>
  <si>
    <t xml:space="preserve">Soporte de reunión con facilitadores
</t>
  </si>
  <si>
    <t xml:space="preserve">H72R16. Construcción e implementación de Indicadores de gestión.
El Instituto para los cinco (5) indicadores de Gestión relacionados con los Planes Nacionales de Desarrollo Estratégico, así como para los treinta y uno (31) indicadores de actividad; implementó la ficha técnica del indicador, la cual contiene información parcial de los formatos de hoja de vida (código vF-GP-26), formato F-GP-31 Tablero de Indicadores de Gestión y hoja metodológica.
El DNP en su guía metodológica para el seguimiento a la gestión, clasifica dos tipos de indicadores: “Gestión de Proyectos del sector Planeación”  y “Formulación y seguimiento a la Planeación Institucional” ; pero Invías en el aplicativo SIPLAN adoptó indicadores de Gestión y de Actividad (...)
</t>
  </si>
  <si>
    <t xml:space="preserve">Realizar reporte de las vías. </t>
  </si>
  <si>
    <t>H15ECP. Retrasos en el cronograma de obra, situación evidenciada en la construcción del Puente y el Viaducto sobre el Río mira, por las demoras presentadas en el desarrollo del proceso de enajenación de las franjas de terreno (enero de 2016), por falta de aprobación de los insumos prediales. Al respecto el Invías informa que se ha dado retrasos en la entrega de dichas franjas por parte de los Mejoratarios de Vuelta de Candelilla.
Acción 2.</t>
  </si>
  <si>
    <t>Elaborar informe del estado actual del convenio</t>
  </si>
  <si>
    <t xml:space="preserve">Verificar  que cuando estén suspendidos los convenios o contratos no se continúen realizando actividades. </t>
  </si>
  <si>
    <t>Reporte que evidencie la no ejecución de  actividades mientras estén en suspensión los convenios o contratos.</t>
  </si>
  <si>
    <t>Solicitar un informe mensual de actualización a todos los abogados apoderados de procesos a nivel nacional con el fin de generar una trazabilidad más precisa en todos los procesos donde está demandado el Instituto. Se requerirá a los apoderados para que alimenten la información en Ekogui haciéndole saber respecto de su responsabilidad.</t>
  </si>
  <si>
    <t>Solicitar informe mensual elaborado por los abogados que ejercen la defensa del Invías, involucrando a los Directores Territoriales para que efectúen el seguimiento de la información que se debe diligenciar.</t>
  </si>
  <si>
    <t>Verificar que las minutas contractuales estén acorde con los pliegos de condiciones.</t>
  </si>
  <si>
    <t>Elaboración de Informe.</t>
  </si>
  <si>
    <t>H2EVP. Estudios previos - Convenio 649 de 2013.
El INVIAS, al no contar con estudios previos correctamente estructurados, presuntamente transgrede lo previsto en el artículo 2.1.1  del Decreto 734 de 2012, vigente para la época, respecto a la planeación contractual y específicamente su numeral 4, el cual, contempla: “El análisis que soporta el valor estimado del contrato, indicando las variables utilizadas para calcular el presupuesto de la respectiva contratación, así como su monto y el de posibles costos asociados al mismo. En el evento en que la contratación sea a precios unitarios, la entidad contratante deberá soportar sus cálculos de presupuesto en la estimación de aquellos”. 
Acción 1.</t>
  </si>
  <si>
    <t>H66R15. Depósitos Entregados en Garantía – Depósitos Judiciales (142503).</t>
  </si>
  <si>
    <t>H9R16. Urgencia manifiesta Cruce de la Cordillera Central.
El contrato 3460 de 2008. “CRUCE DE LA CORDILLERA CENTRAL” , después de múltiples prórrogas y compromisos para lograr la terminación del proyecto de acuerdo a las metas físicas previstas , terminó el 30 de noviembre de 2016, llegando a un alcance físico estimado del 88%.</t>
  </si>
  <si>
    <t xml:space="preserve">H7R16. Afectación de estructuras construidas por planeación de obras convenio 1345 de 2014.
Mediante el convenio 1345 de 2014, cuyo objeto es “APOYO Y MEJORAMIENTO DE LA INTERCONEXIÓN VIAL SEGUNDA CALZADA AVENIDA CIRCUNVALAR DE BARRANQUILLA”, El Instituto Nacional de Vías y El Distrito de Barranquilla acordaron la inversión de recursos para el mejoramiento de la segunda calzada de la avenida circunvalar de Barranquilla desde la carrera 38 hasta la carrera 53. 
</t>
  </si>
  <si>
    <t>H22R16. Pasivos Consulta Previa. 
Reiterar que en materia contractual las entidades oficiales están obligadas a respetar y a cumplir el principio de planeación en virtud del cual resulta indispensable la elaboración previa de estudios y análisis suficientemente serios y completos, ante de iniciar un procedimiento de selección.
Acción 1.</t>
  </si>
  <si>
    <t xml:space="preserve">H27R16. Mantenimiento Inspección Fluvial del Ministerio de Transporte.  
Las obras objeto del contrato 1036 de 2016, identificadas e indicadas por la Interventoría y el INVIAS, se realizaron obras de mantenimiento consistentes en pintura de las áreas de oficinas, cerramiento perimetral y cubiertas de la Inspección Fluvial del Ministerio de Transporte en el predio aledaño al Muelle Flotante a cargo de INVIAS que no se encontraban en el alcance del contrato. Además no se evidenció un Convenio o acto administrativo para la incorporación de recursos de INVIAS en intervención de áreas del Ministerio. </t>
  </si>
  <si>
    <t xml:space="preserve">Establecer en los estudios previos de la contratación del PSCN un ítem que justifique la modalidad de la contratación a aplicar. </t>
  </si>
  <si>
    <t xml:space="preserve">H77R16. Administrativo con posible connotación disciplinaria. Modalidad del proceso de contratación del contrato 521 de 2016.
Una vez revisados los documentos precontractuales- estudios previos del contrato 521 de 2016, se evidencia que no se encuentra debidamente justificada la modalidad de selección del contratista.
</t>
  </si>
  <si>
    <t>Descripción del ítem a incluir.</t>
  </si>
  <si>
    <t>Ítem incluido</t>
  </si>
  <si>
    <t xml:space="preserve">Realizar seguimiento a los informes presentados por los contratistas de prestación de servicio. </t>
  </si>
  <si>
    <t xml:space="preserve">H78R16. Administrativo connotación disciplinaria. Supervisión contratos prestación de servicios profesionales - PPNCN.
De acuerdo con lo señalado en los estudios previos del contrato 521 de 2016, en la vigencia 2015 el Invías contaba con nueve (9) contratos para viabilizar el funcionamiento del Plan Nacional de Carreteras Nacionales.
</t>
  </si>
  <si>
    <t>Proferir el documento de seguimiento.</t>
  </si>
  <si>
    <t>Documento de seguimiento semestral</t>
  </si>
  <si>
    <t xml:space="preserve">Diseñar la programación anual de la contratación de prestación de servicios. </t>
  </si>
  <si>
    <t>Programación diseñada.</t>
  </si>
  <si>
    <t>Programación</t>
  </si>
  <si>
    <t xml:space="preserve">H85R16. Plazo de Ejecución y modelos motos de la Orden de Compra 01989 de 2016.
El Acuerdo Marco de Precios CCE-416-1-AMP-2016, para la adquisición de motocicletas, cuatrimotos y motocarros, suscrito entre Colombia Compra Eficiente y Fanalca S.A., Suzuki Motor de Colombia S.A., Auteco S.A.S, Yamaha S.A y Alkosto S.A., establece en su Cláusula  8: “…El proveedor debe garantizar la entrega de las motocicletas, cuatrimotos y motocarros en todo el territorio nacional en un plazo máximo de 30 días calendario contados a partir de la fecha de la orden de Compra...”. De igual manera, señala en su Clausula 15, numeral 17:“15.17: Informar oportunamente a Colombia Compra Eficiente cualquier evento de incumplimiento de las obligaciones del proveedor en el formato establecido por Colombia Compra Eficiente.”  Y la cláusula 14 numeral 14.16: “…Entregar las motocicletas, cuatrimotos y motocarros a la Entidad compradora, matriculados ante la autoridad de transito indicada por la Entidad en los plazos en la sección IV.B.3 del pliego de condiciones y en los lugares indicados por la Entidad compradora en la Orden de Compra...” (Subrayado fuera de texto).
</t>
  </si>
  <si>
    <t>Especificaciones técnicas acogidas y modalidad seleccionada.</t>
  </si>
  <si>
    <t xml:space="preserve">Acción 2.
Contratar los vehículos del PSCN conforme a las especificaciones técnicas que determinen las fuerzas públicas y conforme a la modalidad contractual que aplique según la Ley.
</t>
  </si>
  <si>
    <t xml:space="preserve">
Contratar los vehículos del PSCN conforme a las especificaciones técnicas que determinen las fuerzas públicas y conforme a la modalidad contractual que aplique según la Ley.
</t>
  </si>
  <si>
    <t>Una por cada clase de compra</t>
  </si>
  <si>
    <t>Conciliar información con la Oficina Asesora Jurídica, Grupo Presupuesto y Grupo Contabilidad.</t>
  </si>
  <si>
    <t>Evidenciar el pago de sentencias, conciliaciones, laudos arbitrales y conciliaciones extrajudiciales por valor de $55.020.130.000.</t>
  </si>
  <si>
    <t xml:space="preserve">H16ECP. Contrato de obra 654 del 2014.
Presuntas irregularidades que han hecho que a octubre de 2016 se encuentre atrasada la ejecución de las obras y posiblemente el cumplimiento del objeto del contrato.
a) Plazos de entrega de Estudios y Diseños a Fase III.  
b) Cesión de la Licencia Ambiental 
c) Estructuración, seguimiento y control del proyecto. 
d) Visita de Inspección visual de obras. El día 04 de octubre de 2016 se realizó visita de inspección visual al sitio de ejecución, evidenciándose un retraso en el desarrollo de las obras que hacen parte del objeto contractual  máxime si ha transcurrido el 80% del plazo  pactado contractualmente (23 de 29 meses), el  grado de avance de ejecución de obra física de este contrato era del 21.9%.
Acción 1. </t>
  </si>
  <si>
    <t>AC2017</t>
  </si>
  <si>
    <t>Deficiencias en cuanto a la depuración y no se tiene una información exacta sobre el número de sus inmuebles, su valor, ubicación, uso y estado demostrando un inadecuado control de sus recursos o actividades, así como deficiente gestión en el proceso de depuración de los inmuebles recibidos de entidades ya liquidadas, lo cual evidencia debilidades en la gestión institucional de las áreas que participan en el proceso contable.</t>
  </si>
  <si>
    <t>H2AC17. Funciones y Responsabilidades sobre la infraestructura de Transporte, asignadas al Ministerio de Transporte y a las Entidades del Orden Nacional, mediante de la Ley 105 de 1993.
En visita de inspección física a una muestra de siete (7) Estaciones férreas y un (1) paradero, entregados al Instituto para su administración y custodia se encontró: De los ocho (8) inmuebles, las Estaciones Betania y Suesca, se encuentran en explotación mercantil y presentan un buen estado de conservación, las seis (6) restantes presentan alto grado de deterioro. (...)</t>
  </si>
  <si>
    <t>Cumplimiento parcial de los Artículos 19 y 20 de la Ley 105 de 1993, lo que genera deficiencias en la identificación y conservación de los bienes a cargo del Instituto.</t>
  </si>
  <si>
    <t>Administrativo con presunta incidencia disciplinaria</t>
  </si>
  <si>
    <t>Administrativo</t>
  </si>
  <si>
    <t>Administrativo con presunta connotación disciplinaria</t>
  </si>
  <si>
    <t>H8AC17. Obligaciones del convenio No. 1056 del 2006 de la Dirección de Tránsito y Transporte, DITRA con respecto al INVIAS- Informes.
El Invías a través del Programa de Seguridad en Carreteras Nacionales, no exige el cumplimiento del convenio 1056 de 2006 que en su cláusula quinta “Obligaciones de la Dirección de la Policía Nacional”.</t>
  </si>
  <si>
    <t>No se exige el cabal cumplimiento de la rendición de informes mensuales, que permitan evidenciar el seguimiento físico por parte del supervisor del Instituto Nacional de Vías-INVIAS, el grado de avance, la situación financiera del convenio en el transcurso del tiempo, entre otros; constituyéndose en situaciones que afectan el cumplimiento de la misión para el cual fue creado el Programa PSCN.</t>
  </si>
  <si>
    <t>H82R16 Administrativo con presunta incidencia Disciplinaria y Penal. Para Indagación Preliminar.  Contrato de Apoyo Jurídico.
La Secretaria General del Invías suscribió el contrato 1007 de 2016 cuyo objeto era Brindar Asesoría y Apoyo Jurídico al  – PSCN en los asuntos relacionados con los Contratos de Interventoría 1235 y 1236 de 2015.</t>
  </si>
  <si>
    <t>SF-SA</t>
  </si>
  <si>
    <t>16 02 001</t>
  </si>
  <si>
    <t>H44R14. Estructuración estudios previos-metas físicas contratadas.
Contrato de obra No. 1788 del 7 de noviembre de 2012, La meta física de la longitud de rehabilitación de pavimento se determinó contractualmente en 64,5 Kilómetros (distribuidos Huila=50,120KM y Caquetá=14,537KM) , sin embargo mediante inspección física se estableció que  finalmente se ejecutarán 53,64KM de rehabilitación (distribuidos Huila=47,92KM y Caquetá=5,72KM).,Lo cual conllevo a una reducción de la meta física  de 10.86 Km correspondiente a un16.8% de la longitud priorizada en los tres tramos intervenidos.</t>
  </si>
  <si>
    <t>H41R14.  Alcance del objeto a contratar Contrato 1844 de 2012.
Entidad no precisó con claridad la cantidad de obra a contratar para la ejecución del proyecto, dejando su definición final a partir de la orden de iniciación del contrato de obra 1844 de 2012, la cual fue suscrita el 12 de diciembre de 2012 y solamente hasta el 9 de mayo de 2013 con la Modificación No. 1, se establecieron las cantidades de obra.</t>
  </si>
  <si>
    <t>Desactualización y desorganización de los inventarios, falta de control en el procedimiento de disposición de los elementos en el almacén de la entidad y falta de mantenimiento a las bodegas.</t>
  </si>
  <si>
    <t>H5AC17. Disposición de los elementos en el almacén de la Entidad.
En visita practicada al Almacén de la Entidad ubicado en la sede Fontibón se evidenció debilidades en la organización de la bodega por cuanto los bienes muebles no tienen una disposición y clasificación por grupo o por algún tipo de elemento que lo identifique. Asimismo, la bodega no cuenta con una interface en línea con el SAI, lo que afecta la actualización oportuna de los ingresos y egresos de elementos. Los vehículos inservibles, por reparar y algunas motocicletas nuevas se encuentran al aire libre. Las bodegas presentan filtración de agua.</t>
  </si>
  <si>
    <t xml:space="preserve">H1AC17. Registro de los bienes inmuebles fiscales en la Contabilidad.
Se realizó el cruce de la información de los Bienes Inmuebles Fiscales de propiedad de Invías, encontrando inmuebles que carecen de dirección o la misma está desactualizada, sin cédula catastral; bienes sobre los cuales el Invías tiene únicamente la posesión y otros que no figuran registrados en la base de datos del Instituto Geográfico Agustín Codazzi-IGAC.
</t>
  </si>
  <si>
    <t>Actualizar el inventario de las Estaciones Férreas propiedad del INVIAS y determinar su estado de conservación de las mismas.</t>
  </si>
  <si>
    <t>Actividad 1. El Grupo de Bienes Inmuebles con base en las escrituras y actas de entrega, actualizara el inventario y la base de datos de bienes fiscales de las Estaciones Férreas y paraderos propiedad del Invías. (SA).
Actividad 2. El inventario final de Estaciones Férreas y paraderos se enviara a la Subdirección Red Terciaria y Férrea para determinar las edificaciones objeto de conservación de acuerdo a los recursos que tengan asignados. (SRT).</t>
  </si>
  <si>
    <t>Informe Semestral</t>
  </si>
  <si>
    <t>Organizar la bodega de Fontibón.</t>
  </si>
  <si>
    <t xml:space="preserve">Actividad 1. Requerir a la Dirección General de Tránsito y Transporte -DITRA- de la Policía Nacional para que dentro de los 5 primeros días de cada mes se informe sobre las actividades desarrolladas en cumplimiento de la cláusula quinta del convenio 1056 de 2006.
Actividad 2. Realizar seguimiento al cumplimiento de la entrega mensual de informes establecido en la cláusula quinta del convenio 1056 de 2006.   
</t>
  </si>
  <si>
    <t>Oficio e  Informes mensuales</t>
  </si>
  <si>
    <t>Se enviará un equipo de trabajo para la organización de la misma.</t>
  </si>
  <si>
    <t xml:space="preserve">H117R16. Muelle Puerto Gaitán. 
En visita de inspección física al muelle de Puerto Gaitán y entrevistas a representantes de firmas navieras, la comunidad y autoridad local, se evidenció que la inversión hecha por el Invías y el Instituto de Desarrollo del Meta –IDM- (hoy AIM), en el muelle de Puerto Gaitán no está cumpliendo con el fin para el cual fue destinado.
</t>
  </si>
  <si>
    <t xml:space="preserve">H116R16. Sentencias y Conciliaciones. 
La Entidad refleja créditos judiciales adeudados por valor de $237.436.6 millones y los recursos asignados fueron de $55.020.1 millones, lo cual evidencia un déficit presupuestal de $182.416.5 millones. </t>
  </si>
  <si>
    <t>H119R16. Utilización Muelles propiedad de Invías. 
En la administración pública el principio de eficiencia, está orientado a la optimización de los recursos disponibles e invertidos, respecto de los muelles el rendimiento o desempeño del servicio prestado por parte del bien adquirido o construido, en relación a su coste.</t>
  </si>
  <si>
    <t>H121R16. Vía de ingreso muelle la Banqueta en el Meta. 
Los procesos de planeación de proyectos  de obra pública, en el ámbito de buenas prácticas de la administración, deben incluir un número importante de las variables y factores que contribuyan de manera efectiva y eficiente en la gestión exitosa del proyecto, en el proceso de planeación de construcción del muelle La Banqueta, no se consideró la pavimentación de la vías de acceso.</t>
  </si>
  <si>
    <t xml:space="preserve">H123R16. Obligaciones. 
Municipios y supervisión del convenio interadministrativo de comodato Invías ha destinado recursos de su presupuesto para ejecutar obras de mantenimiento y conservación de los equipos, pese a que el convenio interadministrativo en los literales a, b, h, i, de la Cláusula Séptima , establece la obligación en cabeza del Municipio y que la Cláusula Décima Tercera  -Mejoras-, establece el Municipio queda autorizado para efectuar las mejoras necesarias, además la cláusula decima Supervisión, establece la responsabilidad de velar por el cumplimiento de cada una de la obligaciones y cláusulas de este convenio. 
</t>
  </si>
  <si>
    <t xml:space="preserve">H5D16. Liquidación del contrato.
La entidad no ha adelantado la liquidación del contrato 1246 de 2014, en el tiempo establecido, se observó que han transcurrido más de doce (12) meses; sin que la Entidad haya adelantado el proceso de liquidación.
</t>
  </si>
  <si>
    <t xml:space="preserve">H6D16. Trámite proceso sancionatorio.
Se observó debilidad en el trámite del procedimiento administrativo sancionatorio por incumplimiento  parcial del contrato 1246 de 2014.
</t>
  </si>
  <si>
    <t>H10ECP. Modificación alcance Contrato de Obra 1787 de 2014. 
Se excluyeron cuatro (4) km del alcance físico del proyecto “Corredor Vial Riosucio - Belén De Bajirá - Caucheras”; sin que se redujera el valor de la apropiación presupuestal de los contratos de obra 1787 de 2014 y de interventoría  2053 de 2014.
La Dirección Operativa de Invías ve conveniente la modificación del alcance del contrato y la liberación del tramo, debido al proceso licitatorio adelantado por la Gobernación de Chocó, solicitud que fue aprobada en Acta 72 del 29 de septiembre de 2015 del Comité de Adiciones y Prorroga de Invías.</t>
  </si>
  <si>
    <t xml:space="preserve">H13ECP. Determinación del riesgo predial para el desarrollo del proceso de licitación pública LP-DO-033-2014 que dio origen al Contrato de Obra 654 de 2014.
Dentro de la estructuración de la  Matriz de Riesgos de la licitación pública LP-DO-033-2014 que dio origen al Contrato de Obra 654 de 2014, el tema predial no fue tenido en cuenta, pese a que el mismo fue objeto de observación al pliego de condiciones. </t>
  </si>
  <si>
    <t xml:space="preserve">H7R15. Estudios y diseños Fase III - Obras Contrato Plan Boyacá. 
Respecto a los estudios y diseños Fase III que debió realizar y presentar la Gobernación de Boyacá, no se hizo entrega de manera oportuna y de acuerdo a los requisitos exigidos (diseños completos y debidamente ajustados) para el inicio a tiempo de la ejecución de las obras derivadas del Convenio 1724 de 2013, lo que repercutió en atrasos de las mismas, e incluso en la disminución del alcance físico </t>
  </si>
  <si>
    <t>H10R15. Resolución justificando la modalidad de contratación directa del Convenio 1724 de 2013.
Conforme con lo observado en la carpeta del Convenio 1724 del 2013, no se evidenció el acto administrativo de justificación de la contratación directa. Para lo anterior, se debe tener en cuenta, que el convenio fue suscrito el 30 de septiembre de 2013, y para ese momento la normatividad vigente era el Decreto 1510 de 2013, que derogó el Decreto 734 de 2012 y que regula tanto la ley 1150 de 2007 como la ley 80 de 1993. Lo anterior podría ocasionar que se declare mediante sentencia judicial la nulidad absoluta del convenio, poniendo en riesgo el recurso económico invertido.</t>
  </si>
  <si>
    <t xml:space="preserve">H16R15. Proceso de supervisión de convenios interadministrativos.
En los convenios que a continuación se relacionan, no se evidencia el cumplimiento de las funciones de los supervisores designados por Invías,  acorde con lo establecido en la  Resolución 3376 de julio 28 de 2010 “por la cual se establecen funciones y obligaciones de los Gestores Técnicos de Proyectos, de Contratos,  Ambientales, Sociales, Prediales y Administrativos y se dictas otras disposiciones”  y en el Manual de Interventoría de Obra Pública del Invías. 
• Convenio Interadministrativo 1344 de 2014 
• Convenio Interadministrativo 1345 de 2014
 </t>
  </si>
  <si>
    <t>H17R15. Construcción de puentes peatonales en vías concesionadas - Alcance físico de las obras y plazo de las mismas. 
En desarrollo del seguimiento a la ejecución de los Convenios 3075 y 3141 de 2013, correspondientes a la construcción de puentes peatonales sobre vías concesionadas en los departamentos de Boyacá y Cundinamarca, respectivamente, se evidencia que los mismos sufrieron reducciones de alcance por distintos factores (tanto endógenos como exógenos), que afectaron la realización de estas obras y derivaron en reducciones frente a lo inicialmente previsto.</t>
  </si>
  <si>
    <t>Seguimiento al cumplimiento de la cláusula quinta del convenio 1056 de 2006.</t>
  </si>
  <si>
    <t>Porcentaje de avance físico de ejecución de las actividades</t>
  </si>
  <si>
    <t>AUDITORIA DE CUMPLIMIENTO 2017</t>
  </si>
  <si>
    <t>AUDITORIA REGULAR 2016</t>
  </si>
  <si>
    <t>DENUNCIA 2016</t>
  </si>
  <si>
    <t>ESPECIAL CONTRATOS PLAN 2016</t>
  </si>
  <si>
    <t>ESPECIAL VÍAS PARA LA PROSPERIDAD 2016</t>
  </si>
  <si>
    <t>AUDITORIA REGULAR 2015</t>
  </si>
  <si>
    <t>AUDITORIA REGULAR 2014</t>
  </si>
  <si>
    <t>PORCENTAJES GENERALES</t>
  </si>
  <si>
    <t>DEPENDENCIA</t>
  </si>
  <si>
    <t>SUBDIRECCIÓN RED NACIONAL DE CARRETERAS</t>
  </si>
  <si>
    <t>DIRECCIÓN OPERATIVA</t>
  </si>
  <si>
    <t>SUBDIRECCIÓN RED TERCIARIA Y FÉRREA</t>
  </si>
  <si>
    <t>SUBDIRECCIÓN MARÍTIMA Y FLUVIAL</t>
  </si>
  <si>
    <t>SUBDIRECCIÓN DE PREVENCIÓN Y ATENCIÓN DE EMERGENCIAS</t>
  </si>
  <si>
    <t>SUBDIRECCIÓN DE ESTUDIOS E INNOVACIÓN</t>
  </si>
  <si>
    <t>SUBDIRECCIÓN DE MEDIO AMBIENTE Y GESTIÓN SOCIAL</t>
  </si>
  <si>
    <t>DIRECCIÓN TÉCNICA</t>
  </si>
  <si>
    <t>DIRECCIÓN DE CONTRATACIÓN</t>
  </si>
  <si>
    <t>SECRETARÍA GENERAL</t>
  </si>
  <si>
    <t>SUBDIRECCIÓN ADMINISTRATIVA</t>
  </si>
  <si>
    <t>SUBDIRECCIÓN FINANCIERA</t>
  </si>
  <si>
    <t>OFICINA ASESORA DE PLANEACIÓN</t>
  </si>
  <si>
    <t>OFICINA DE CONTROL INTERNO</t>
  </si>
  <si>
    <t>DG</t>
  </si>
  <si>
    <t>DIRECCIÓN GENERAL</t>
  </si>
  <si>
    <t>OFICINA ASESORA JURÍDICA</t>
  </si>
  <si>
    <t>H57R14. Plazo contractual.
CLAUSULA CUARTA DEL CONTRATO: PLAZO.- El plazo para la ejecución del presente contrato será hade dos (2) meses, a partir de la Orden de Iniciación que impartirá el Jefe de la Unidad Ejecutora del INSTITUTO, previo el cumplimiento de los requisitos de perfeccionamiento, legalización y ejecución del mismo y aprobación de los documentos de información para el control de la ejecución de la obra previstos en el Pliego de Condiciones.</t>
  </si>
  <si>
    <t>Incumplimiento  del artículo 3 del Decreto 2056 de 2003, Patrimonio del Instituto Nacional de Vías. Existiendo inmuebles que carecen de dirección o la misma está desactualizada y sin cédula catastral.</t>
  </si>
  <si>
    <t>H7AF17. Los Bienes de Uso Público e Históricos y Culturales por $30.585.091.369.965, que representa el 86.4% del total del activo, presenta incertidumbre en cuantía no determinada, por cuanto no fue posible obtener evidencia para su verificación mediante un inventario físico que registre e identifique cada predio por modo de transporte.</t>
  </si>
  <si>
    <t>No se cuenta con una base única de predios de uso público.</t>
  </si>
  <si>
    <t>Diseñar e implementar una base única de predios del INVIAS con el fin de generar acciones de saneamiento jurídico, catastral, registral, tributario, contable, etc.</t>
  </si>
  <si>
    <t>1. Base Única de Predios del INVIAS (Plataforma BUPI).
2. Informe de avance trimestral (2).</t>
  </si>
  <si>
    <t>H18AF17. Notas a los Estados Financieros. 
Las Notas a los Estados Financieros no reflejan la información suficiente para que sirva de complemento a la interpretación y entendimiento de las cifras plasmadas en los estados financieros.</t>
  </si>
  <si>
    <t>Falta de conciliación con las diferentes dependencias administrativas y ejecutoras.</t>
  </si>
  <si>
    <t>Aplicar el nuevo marco normativo para entidades de gobierno en lo relacionado a las notas de los estados financieros.</t>
  </si>
  <si>
    <t>Notas a los estados financieros o revelaciones</t>
  </si>
  <si>
    <t>Constitución de  Reserva Presupuestal de manera no adecuada, lo que   ocasiona presunto incumplimiento del artículo 89 del Decreto 111 de 1996.</t>
  </si>
  <si>
    <t xml:space="preserve">H25AF17. Sobreestimación Reserva Presupuestal Contrato 1561/2015, constituida vigencia 2017.
Evaluada la justificación para constitución de la reserva presupuestal del Contrato 1561/2015 Mejoramiento, Gestión Social y Ambiental de la Carretera Salamina Fundación, se encontró que: “la Reserva se constituyó por deficiencias en la planeación de los recursos a ejecutar y deficiencias de la ejecución dado las 6 modificaciones y el incumplimiento de la meta o avance físico proyectado” y la justificación: “Según la Cláusula Quinta (Giro de los recursos), del convenio 971, se giraba un 30% con el perfeccionamiento del convenio, el cual se realizó en el mes de Diciembre. El segundo desembolso, que es el 30% se gira una vez el Departamento haya dado inicio al  proceso licitatorio. Este proceso se inició ya finalizando Diciembre y hasta el momento aún se encuentra en proceso precontractual”.
Actividad 1. </t>
  </si>
  <si>
    <t>H25AF17. Sobreestimación Reserva Presupuestal Contrato 1561/2015, constituida vigencia 2017.
Evaluada la justificación para constitución de la reserva presupuestal del Contrato 1561/2015 Mejoramiento, Gestión Social y Ambiental de la Carretera Salamina Fundación, se encontró que: “la Reserva se constituyó por deficiencias en la planeación de los recursos a ejecutar y deficiencias de la ejecución dado las 6 modificaciones y el incumplimiento de la meta o avance físico proyectado” y la justificación: “Según la Cláusula Quinta (Giro de los recursos), del convenio 971, se giraba un 30% con el perfeccionamiento del convenio, el cual se realizó en el mes de Diciembre. El segundo desembolso, que es el 30% se gira una vez el Departamento haya dado inicio al  proceso licitatorio. Este proceso se inició ya finalizando Diciembre y hasta el momento aún se encuentra en proceso precontractual”.
Actividad 2.</t>
  </si>
  <si>
    <t>H27AF17. Sobreestimación Reserva Presupuestal Contrato 1407/2015 Constituida vigencia 2017.
Evaluada la justificación para constitución de la reserva presupuestal del Contrato 1407/2015 Adición 3.- Mejoramiento Gestión Social Ambiental Construcción Segunda Calzada Vía Ibagué Aeropuerto Perales Dpto. Tolima, se encontró que: “No se observa diligenciamiento de los formatos respectivos ni visto bueno del interventor, de acuerdo aversión del ingeniero auditor, la existencia de las redes ya se conocían desde hace un año, falta de gestión y a mediados de diciembre el progreso físico para ciclo ruta estaba avanzado y esperaron para actuar cuando ya había iniciado el periodo de lluvias” y la justificación “se prorrogo por un mes y paso con reserva debido a que se vio afectado por la ola invernal que se presentó en el país desde mediados de octubre  del 2016, lo que atraso significativamente el proceso constructivo,  ya que se subió el nivel freático de los suelos y a su vez genero saturación en los suelos.
Actividad 1.</t>
  </si>
  <si>
    <t>H27AF17. Sobreestimación Reserva Presupuestal Contrato 1407/2015 Constituida vigencia 2017.
Evaluada la justificación para constitución de la reserva presupuestal del Contrato 1407/2015 Adición 3.- Mejoramiento Gestión Social Ambiental Construcción Segunda Calzada Vía Ibagué Aeropuerto Perales Dpto. Tolima, se encontró que: “No se observa diligenciamiento de los formatos respectivos ni visto bueno del interventor, de acuerdo aversión del ingeniero auditor, la existencia de las redes ya se conocían desde hace un año, falta de gestión y a mediados de diciembre el progreso físico para ciclo ruta estaba avanzado y esperaron para actuar cuando ya había iniciado el periodo de lluvias” y la justificación “se prorrogo por un mes y paso con reserva debido a que se vio afectado por la ola invernal que se presentó en el país desde mediados de octubre  del 2016, lo que atraso significativamente el proceso constructivo,  ya que se subió el nivel freático de los suelos y a su vez genero saturación en los suelos.
Actividad 2.</t>
  </si>
  <si>
    <t>H28AF17. Sobreestimación Reserva Presupuestal Contrato 1647/2015 Constituida vigencia 2017.
Evaluada la justificación para constitución de la reserva presupuestal del Contrato 1647/2015 Modificación 4 Mejoramiento Mediante la Construcción, Gestión Predial, Social, y Ambiental de la Prolongación de la Paralela Oriental Autopista Floridablanca, B/Manga Tramo, T.C.C - Molinos S/G, se encontró que: el proyecto ha presentado seis modificaciones y dos adicionales: el adicional 1, por valor  $6.000.000.000, de fecha 14/09/2017 y adicional 2 prórroga del 28/12/2017; No es claro por que solicitaban la adición de los $6.000.000.000, el 14/09/2017, para tres meses después constituir reserva por $7.000.000.000, El total de la adición más $1.000.000.000, de la vigencia futura; Además mediante oficio del 12/12/2017 de la interventoría, Informan de 4 inconvenientes que van a afectar la ejecución del proyecto: entre ellos: “Con la adición de los $6.000.000.000, las actividades se continuaran adelantando, pero no será posible la inversión de la totalidad de los recursos”; Deficiencias en la planeación y ejecución de los recursos asignados.
Actividad 1.</t>
  </si>
  <si>
    <t>H28AF17. Sobreestimación Reserva Presupuestal Contrato 1647/2015 Constituida vigencia 2017.
Evaluada la justificación para constitución de la reserva presupuestal del Contrato 1647/2015 Modificación 4 Mejoramiento Mediante la Construcción, Gestión Predial, Social, y Ambiental de la Prolongación de la Paralela Oriental Autopista Floridablanca, B/Manga Tramo, T.C.C - Molinos S/G, se encontró que: el proyecto ha presentado seis modificaciones y dos adicionales: el adicional 1, por valor  $6.000.000.000, de fecha 14/09/2017 y adicional 2 prórroga del 28/12/2017; No es claro por que solicitaban la adición de los $6.000.000.000, el 14/09/2017, para tres meses después constituir reserva por $7.000.000.000, El total de la adición más $1.000.000.000, de la vigencia futura; Además mediante oficio del 12/12/2017 de la interventoría, Informan de 4 inconvenientes que van a afectar la ejecución del proyecto: entre ellos: “Con la adición de los $6.000.000.000, las actividades se continuaran adelantando, pero no será posible la inversión de la totalidad de los recursos”; Deficiencias en la planeación y ejecución de los recursos asignados.
Actividad 2.</t>
  </si>
  <si>
    <t>H37AF17. Sobreestimación reserva presupuestal Contrato 1404 de 2015.
Evaluada la justificación para constitución de la reserva presupuestal del Contrato 1404/2015 Mejoramiento, Gestión Predial, Social Y Ambiental, Proyecto Transversal de los Montes de María entre Carmen de Bolívar Y Chinulito, se encontró: deficiencias en la planeación y ejecución teniendo en cuenta de acuerdo a Oficio de la Interventoría al gestor técnico del proyecto – INVIAS, de fecha 25/09/2017 “los pliegos de condiciones exigen dar continuidad en la ejecución de los cruces sobre el arroyo Palenquillo, que teniendo en cuenta  que a esa fecha (agosto de 2017), no se contaba con recursos para cubrir la construcción de todos los pasos (1 al 6)” si estaba establecido en el pliego de condiciones, se debió programar estos recursos, este paso número 5, Estaría entre las obligaciones contractuales y si no estuviera, se podría programar su ejecución en la vigencia 2017 o 2018, se debe además observar las fechas de gestiones realizadas como compra de materiales solo hasta 13/12/2017 y la justificación: Construcción paso obligado número 5. 
Actividad 1.</t>
  </si>
  <si>
    <t>H37AF17. Sobreestimación reserva presupuestal Contrato 1404 de 2015.
Evaluada la justificación para constitución de la reserva presupuestal del Contrato 1404/2015 Mejoramiento, Gestión Predial, Social Y Ambiental, Proyecto Transversal de los Montes de María entre Carmen de Bolívar Y Chinulito, se encontró: deficiencias en la planeación y ejecución teniendo en cuenta de acuerdo a Oficio de la Interventoría al gestor técnico del proyecto – INVIAS, de fecha 25/09/2017 “los pliegos de condiciones exigen dar continuidad en la ejecución de los cruces sobre el arroyo Palenquillo, que teniendo en cuenta  que a esa fecha (agosto de 2017), no se contaba con recursos para cubrir la construcción de todos los pasos (1 al 6)” si estaba establecido en el pliego de condiciones, se debió programar estos recursos, este paso número 5, Estaría entre las obligaciones contractuales y si no estuviera, se podría programar su ejecución en la vigencia 2017 o 2018, se debe además observar las fechas de gestiones realizadas como compra de materiales solo hasta 13/12/2017 y la justificación: Construcción paso obligado número 5. 
Actividad 2.</t>
  </si>
  <si>
    <t>No  observancia a los requerimientos y plazos establecidos en los artículos 173, 176, 177 y 76 del Decreto 01 de 1984   y respecto de los artículos 192,195 y 308 de la ley 1437 de 2011 , para el pago dinerario de obligaciones.</t>
  </si>
  <si>
    <t xml:space="preserve">Informe con registro fotográfico </t>
  </si>
  <si>
    <t>H43AF17. Obras no ejecutadas. Convenio 2742 de 2009.
Debido al no cumplimiento de la totalidad de las actividades contratadas por parte de los tres primeros contratos de obra suscritos por Ecopetrol, el proyecto que actualmente se encuentra dividido en cuatro sectores, presenta tan solo un avance significativo del 78% para el sector 3, mientras que para los sectores 2, 0 y 1 es del 0%, 12% y 22%, respectivamente. La prolongación en el término del citado Convenio Interadministrativo, además de incrementar los costos del Proyecto “Gran Vía Yuma”, no ha sido oportuno tanto en el beneficio social que genera su entrada en operación.</t>
  </si>
  <si>
    <t>Deficiencias en la labor de  seguimiento y supervisión por parte del INVIAS, lo cual además del incrementar los costos del proyecto, redunda en el desmejoramiento de las buenas condiciones de transitabilidad para los usuarios de este futuro corredor vial.</t>
  </si>
  <si>
    <t>Fortalecer la supervisión por parte de la Dirección Territorial Santander sobre el convenio 2742 de 2009.</t>
  </si>
  <si>
    <t>1. Enviar oficio a Ecopetrol solicitando se tomen las medidas necesarias para la terminación del proyecto sin que se acarreen mayores costos.
2. Dirigir memorando al Director Territorial Santander solicitando informe bimestral de la supervisión del convenio.
3. Realizar reunión con levantamiento de acta bimestral de seguimiento con todos los actores del convenio.</t>
  </si>
  <si>
    <t>Informe bimestral (Anexo actas)</t>
  </si>
  <si>
    <t>Falta disciplinaria por la violación del numeral 4 del artículo 25 de la Ley 80 de 1993 y de los art. 83 y 84 de la Ley 1474 de 2011, por deficiencias en la supervisión e interventoría del proyecto.</t>
  </si>
  <si>
    <t>H57AF17. Costo modificación de especificaciones existentes. 
La solución de ingeniería empleada para reemplazar el imperlex colocado en los túneles cortos por el anterior contratista, generó la realización de algunas actividades que implicaron ajustes en las especificaciones existentes de los túneles. Dichas actividades constituyen un presunto detrimento patrimonial por un valor de Cuatro Mil Seiscientos Quince Millones Novecientos Treinta y Cinco Mil Trescientos un Pesos ($4.615.935.301) , por ser el resultado de la no terminación de las obras por parte del anterior contratista y las deficiencias en calidad de dichas obras (obras ya pagadas al contratista).</t>
  </si>
  <si>
    <t xml:space="preserve">Deficiencias en la planeación y supervisión del proyecto (tanto de los supervisores de la entidad contratante como de la interventoría). </t>
  </si>
  <si>
    <t>Administrativo con presunta incidencia disciplinaria y fiscal</t>
  </si>
  <si>
    <t>Administrativo con presunta incidencia fiscal y disciplinaria</t>
  </si>
  <si>
    <t xml:space="preserve">Administrativo con presunta incidencia disciplinaria </t>
  </si>
  <si>
    <t>Administrativo con presunta incidencia disciplinaria, para indagación preliminar</t>
  </si>
  <si>
    <t>AF2017</t>
  </si>
  <si>
    <t xml:space="preserve">H7ECP. Asignación de recursos y ejecución de proyectos declarados de importancia estratégica. Contratos Plan. 
1. El Subproyecto Variante San Francisco – Mocoa, registrado en el documento Conpes 3747 de 2013, con recursos previstos en el mismo por $69.446.0 millones , no le fue  suscrito convenio y/o contrato ni ejecutado  con cargo a este Conpes, toda vez que el Subproyecto, con anterioridad al citado documento inició ejecución  previo a la suscripción del Conpes y contaba con recursos de un crédito Banco Interamericano de Desarrollo (BID).
2. El Subproyecto 9,  Conpes 3745 de 2013, consistente en el mejoramiento de la movilidad en la ciudad de Duitama  (15 Km de rehabilitación), por $5.230.0 millones, con un plazo de ejecución de doce (12) meses, tampoco suscribió convenio ni se ejecutó.
Acción 1.
</t>
  </si>
  <si>
    <t>Acción 2. 
Presentar informe final de ejecución mediante acta de entrega y recibo definitivo y acta de liquidación.</t>
  </si>
  <si>
    <t>Acción 1.
Elaborar documento  acerca  del proyecto Red Terciaria Norte del Cauca, el cual no hace parte del convenio 2780 de 2013, objeto de la auditoría, pero que se encuentra incluido en el CONPES 3773 de 2013.</t>
  </si>
  <si>
    <t xml:space="preserve">Acción 3. 
Presentar informe del estado actual de los proyectos de Cauca y Tolima. </t>
  </si>
  <si>
    <t>H84R15. Recursos Remanentes – Cuentas Embargadas.
Se solicitó al Invías información sobre el monto de los recursos pendientes de reintegro por concepto de remanentes de las cuentas embargadas de los procesos ya  terminados, así como las gestiones realizadas con corte a 31 de diciembre de 2015; sin embargo, con oficio OCI17431 solamente  enviaron lo correspondiente a la vigencia de 2015 por $760.3 millones, no obstante, que se estaba solicitando el consolidado de estos remanentes a 31 de diciembre de 2015.
Acción 1.</t>
  </si>
  <si>
    <t>Acción 1.
Implementar y actualizar el aplicativo de Gestión de Embargos.</t>
  </si>
  <si>
    <t>H44R16. Señalización y Defensa de la zona de las obras Construcción Lavadero Katanga y Puente Triana.  
El Artículo 105.3 Señalización y defensa de la zona de las obras de las especificaciones Técnicas de Construcción del INVIAS, establece que desde la orden de iniciación y entrega de la zona de las obras al Constructor y hasta la entrega definitiva de las obras al Instituto Nacional de Vías, y si está prevista la utilización temporal o permanente de la vía por el tránsito público.</t>
  </si>
  <si>
    <t xml:space="preserve">H89R16. Acciones de repetición.
La entidad no hace una completa evaluación de los diferentes aspectos, entre otros, técnicos, presupuestales, logísticos, legales de la conducta en que haya incurrido el servidor o ex servidor público que le permita establecer la ocurrencia del dolo o de la culpa grave con que pudieran haber actuado y así determinar su grado de responsabilidad en los daños antijurídicos causados en ejercicio de funciones públicas o con ocasión de ellas que dieron origen a la sentencia donde se condena al Invías. </t>
  </si>
  <si>
    <t>H88R16 Cobro coactivo por concepto de valorización.
De acuerdo con la información remitida por la Entidad , frente a la declaratoria de pérdida de fuerza ejecutoria de los cobros por valorización, se están adelantando actividades para declarar la pérdida de fuerza ejecutoria de los cobros de valorización e intereses por parte del Grupo de Jurisdicción Coactiva, el cual  está gestionando el proyecto de resolución de pérdida de fuerza ejecutoria</t>
  </si>
  <si>
    <t xml:space="preserve">
H22R15. Aspectos prediales en la fase de estructuración contractual del Programa Vías para la Equidad.
El Instituto Nacional de Vías no cuenta con la identificación de afectación predial que genera la ejecución del Programa Vías para la Equidad, 
</t>
  </si>
  <si>
    <t>H32R15. Estudios previos, planeación y ejecución de obras derivadas del convenio 267 (200925) de 2009. 
Se establecieron deficiencias en la planeación, estudios previos, ejecución de contratos y vigilancia a los mismos. Al revisar la contratación derivada se observó la existencia de contratación dual, con particulares y con empresas para ejecutar el mismo objeto contractual que contemplaba el Contrato de Consultoría 2092649 de 2009. Además de lo anterior, al realizar visita a la carretera de La Soberanía, Ruta 6604 La Lejía – Saravena, se observó que algunas obras derivadas del Convenio  0267 de 2009, han colapsado o están por colapsar.</t>
  </si>
  <si>
    <t>H38R15. Convenio 3141 de 2013 – ejecución de obras con contratos de obra suspendidos.
Nota: los tres (3) contratos de obra derivados del convenio se encuentran suspendidos a la fecha, a la espera del inicio del contrato de interventoría (sic) externa que contratará el ICCU por espacio de 2 meses, con el fin de llevar a feliz término (Seis (6) puentes metálicos peatonales 100% diseñados) y la fabricación y montaje de 3 puentes en (1) Unisabana, (2) Calle 80 y (3) Vía Mosquera-Sena”. Sin embargo, al realizar visita a la zona correspondiente al puente peatonal del SENA de Mosquera, se evidenció la realización de trabajos de obra (montaje y estructura de concreto), lo cual indica que no se cumplió la suspensión del contrato derivado correspondiente para este puente, y evidencia fallas en la supervisión.</t>
  </si>
  <si>
    <t>H54R15. Inspección e intervención de puentes a cargo del INVIAS. 
La última actualización del inventario e inspección de puentes bajo la responsabilidad del Invías ubicados a lo largo y ancho de la Geografía Nacional se realizó entre el 2012 y 2013, además, en este inventario  se registran 630 estructuras con calificación 3, que corresponden a aquellos que tienen “Daño significativo, reparación necesaria muy pronto”; 119 con calificación 4 con “Daño grave, reparación necesaria inmediatamente”; 10 con calificación, 5.
Sin embargo, de la información referida a Plan estratégico y Plan de Acción no se observan acciones conducentes al mantenimiento y rehabilitación de al menos de la las estructuras diagnosticada por la propia entidad bajo estado grave y extremo, toda vez que en el Plan de Acción  2015 se propuso la rehabilitación de 17.</t>
  </si>
  <si>
    <t>H60R15. Liquidación y pago intereses moratorios.
Invías en la vigencia 2015 pagó $12.667.8 millones en cumplimiento del Proceso Ejecutivo Singular Expediente 1100131030038201200166 de los cuales $3.051.5 millones fueron por Saldo insoluto y $9.616.3 millones por intereses moratorios liquidados desde el 15 de junio de 2002 hasta el 15 de febrero de 2015, en cumplimiento del Laudo Arbitral proferido el 7 de mayo de 2001, decisión que había quedado ejecutoriada desde el 20 de junio de 2002.</t>
  </si>
  <si>
    <t>H61R15. Información procesos judiciales.
Se presenta diferencia de 830 procesos judiciales, entre la  información de procesos judiciales reportada por la entidad en el Formato F.9 - SIRECI y la reportada en el Sistema Único de Gestión e información Litigiosa del Estado Ekogui.
En el formulario F9 de la Cuenta Fiscal 2015, aparecen registrados 3.386 procesos judiciales. 
De otra parte, la Entidad con oficio OCI 18499  del 26 de abril de 2016, reportó que en el Sistema Único de Gestión e información Litigiosa del Estado EKogui con corte a diciembre 31 de 2015, se registra un total de 4.216 procesos judiciales activos.</t>
  </si>
  <si>
    <t>H62R15. Funciones del apoderado. 
Algunos de  los apoderados designados por Invías presuntamente no están dando cabal cumplimiento a sus funciones, acorde con lo establecido en el Artículo 10 del Decreto 2052 de 2014 "Por el cual se reglamenta la implementación del Sistema Único de Gestión e Información de la Actividad Litigiosa del Estado - EKogui.</t>
  </si>
  <si>
    <t>H64R15. Pago fallos, laudos  y conciliaciones judiciales.
Mora en el tiempo estimado que se toma la entidad, desde la fecha de expedición de las resoluciones de pago para dar cumplimiento a sentencias y conciliaciones, hasta la realización del pago efectivo, por trámites al interior de la Entidad, así como por mala planeación en la estimación de los recursos para apropiar en el rubro de sentencias y conciliaciones</t>
  </si>
  <si>
    <t>H96R15. Apropiación Presupuestal rubro Sentencias y Conciliaciones. 
Del informe de ejecución presupuestal de gastos vigencia 2015 en el rubro sentencias y conciliaciones, se observa que la entidad, realizó una programación inicial por $6.285 millones y durante la vigencia realizaron adiciones por $10.803 millones y reducciones por $248 millones, para una apropiación definitiva por $16.840 millones, lo que representó un variación del 168%, respecto a la apropiación inicial.</t>
  </si>
  <si>
    <t>AUDITORIA FINANCIERA 2017</t>
  </si>
  <si>
    <t xml:space="preserve">H90R16. Devolución de Resoluciones de Pago.
La Oficina Asesora Jurídica-OAJ del Invías no ha cumplido de manera eficiente el sistema de gestión de calidad del INVIAS, específicamente el paso 12 del flujo de actividades del Procedimiento Pago de Créditos Judiciales del Proceso de Gestión de Defensa Judicial en el cual el Coordinador del Grupo de Procesos Judiciales da el aval al acto administrativo de ejecución por medio del cual se ordena el pago de la obligación, ya que el 20% (24) de las resoluciones de pago aclaran o modifican otras resoluciones de pago expedidas por la oficina Jurídica. 
</t>
  </si>
  <si>
    <t xml:space="preserve">H2D16. Perfeccionamiento y ejecución de los contratos de obra y consultorías.
Se evidenció retrasos en la ejecución del contrato 1246 de 2014.
Acción 1.
</t>
  </si>
  <si>
    <t xml:space="preserve">Acción 1.
Emitir memorando circular de la Dirección General  dirigido a todas las dependencias recordando la obligación de darle celeridad a los tramites que tiene incidencia en la ejecución contractual </t>
  </si>
  <si>
    <t>H2-1D16. Contrato de obra 4059 de 2013. 
Inició ejecución casi dos (2) meses después de su fecha de suscripción; en la Cláusula Decima Tercera del Contrato, se estableció que para su legalización y ejecución se requería  la expedición del registro presupuestal y la aprobación de la garantía única. La orden de inicio del contrato fue impartida el 26 de Marzo de 2014, mediante oficio No. SEI 16242.
Acción 2.</t>
  </si>
  <si>
    <t xml:space="preserve">Acción 2.
Introducir en los pliegos de condición en el ítem de CONDICIONES DEL CONTRATO - Documentos que debe entregar el CONSULTOR, un enunciado que diga: " Nota 1: Las hojas de vida del personal necesario para impartir la orden de inicio del contrato deberán ser aprobadas por la firma interventora y avaladas por la unidad ejecutora en un término no mayor a quince (15) días calendario.", con el fin de mejorar el tiempo transcurrido desde el momento de suscripción del contrato y la orden de inicio del mismo, la cual no puede ser superior a un mes. </t>
  </si>
  <si>
    <t>Administrativo con presunta incidencia disciplinaria.</t>
  </si>
  <si>
    <t>Administrativo.</t>
  </si>
  <si>
    <t>Administrativo con presunta incidencia disciplinaria y fiscal.</t>
  </si>
  <si>
    <t>Administrativo con presunta incidencia fiscal y disciplinaria.</t>
  </si>
  <si>
    <t>Por la no aplicación del 7.28 "INTERVENTORÍA DE LOS TRABAJOS" (PLIEGOS DE CONDICIONES).</t>
  </si>
  <si>
    <t xml:space="preserve">H5R15. Modificaciones contractuales.
Realizada una evaluación de los ítems contractuales y las cantidades previstas a ejecutar en desarrollo del Contrato 3361/2007, se determinó lo siguiente:
El contrato comprendía inicialmente la ejecución de 62 ítems por $84.527.6 millones, de los cuales fueron suprimidos 10 por $3.731.88 millones, y posteriormente adicionados 141 nuevos o ÍTEMS NO PREVISTOS por $88.887.84 millones (los cuales representan el 53.23% del valor final de contrato), para un total de 193 ítems. De estos ítems, fueron finalmente ejecutados 183 ítems en obra, es decir, la cantidad de ítems contractuales se vieron incrementados en un 195%.
</t>
  </si>
  <si>
    <t>Deficiente gestión ya que con base al Apéndice E “GESTIÓN PREDIAL”, en el numeral 4 “Responsabilidades del Contratista” se indica que deberá garantizar la disponibilidad anticipada del inmueble, junto con la finalización de la adquisición, es decir, que los predios requeridos en el proyecto, estén debidamente registrados a nombre del Invías.</t>
  </si>
  <si>
    <t>H29R14. Adiciones, modificaciones y plazos contractuales. Contrato 807 de 2009.
En el contrato 807 de 2009 del proyecto Transversal del Cusiana, mediante adicional N° 3 y Otrosí No. N° 3 del 28 de diciembre de 2011 se modificó el numeral 3 del APÉNDICE A de la Licitación Pública LP-SGT-SRN 010-2009, en el sentido de excluir la intervención entre el PR 91+000 y el PR 118+616, para retomar estos puntos en una “Segunda Fase”, mostrando una falta de planeación; así como también se adicionó el valor del contrato en consideración a que los recursos asignados en la etapa de pre construcción no eran suficientes para ejecutar las obras establecidas en el alcance.</t>
  </si>
  <si>
    <t>H56AF17. Costo pagado obras ejecutadas en el contrato 806 de 2017 por calidad de obras del contrato 3460 de 2008.
Dentro de la ejecución del contrato 806/2017 se han generado actividades como • Demolición con explosivos; • Corte de gran diámetro de concreto. Dichas actividades se han generado por deficiencias en las obras ejecutadas por parte del anterior contratista (quien las realizó mediante el contrato 3460 de 2008), que han obligado al Instituto Nacional de Vías a ejecutar actividades adicionales mediante otro contrato para subsanar dichas deficiencias,  lo cual se constituye en un presunto detrimento patrimonial por un valor de Mil Setecientos Ochenta y Tres Millones Ciento Doce Mil Cuatrocientos Veintitrés Pesos ($1.783.112.423).</t>
  </si>
  <si>
    <t xml:space="preserve">Administrativo con presunta incidencia disciplinaria. </t>
  </si>
  <si>
    <t>Administrativo con presunta connotación penal y disciplinaria.</t>
  </si>
  <si>
    <t>Con otra incidencia - Archivo General de la Nación.</t>
  </si>
  <si>
    <t>Administrativo con presunta incidencia disciplinaria, penal y fiscal.</t>
  </si>
  <si>
    <t>Administrativo con presunto alcance disciplinario, para indagación preliminar.</t>
  </si>
  <si>
    <t>Administrativo e indagación preliminar.</t>
  </si>
  <si>
    <t>H59R14. Contrato No 1289 del 8 de octubre de 2014 el cual tiene por objeto el mejoramiento y mantenimiento de la carretera Candelaria – La Plata.
La meta física de la longitud de pavimento se estableció en 1 Km comprendido entre el PR 44+900 al PR 45+900 y la atención de dos sitios críticos ubicados en el PR 4+150 y el PR 22+700, sin embargo se ejecutaron 903.7 m de pavimento y no se hizo obra en los dos sitios críticos.</t>
  </si>
  <si>
    <t>Administrativo para indagación preliminar con presunto alcance disciplinario.</t>
  </si>
  <si>
    <t xml:space="preserve">H64R14. Construcción del Puente de Honda.
Al revisar el desarrollo del Contrato de Interventoría 653 de 2012, se evidencia el pago por actividades que presuntamente no estaban justificadas  por las cuales se canceló cerca del 40% del valor del contrato de Interventoría. </t>
  </si>
  <si>
    <t>H81R14. Plazo ejecución del convenio 598 de 2013 y del contrato de interventoría 3799 de 2013.
Se estableció dentro del cuerpo de la minuta del convenio 598 de 2013 que el plazo “será hasta el 31 de diciembre de 2013, contado a partir de la fecha de la orden de iniciación, lo cual ha generado que a la fecha se hayan celebrado dos prórrogas, la primera del 20 de septiembre de 2013, con una duración de hasta el 31 de diciembre de 2014, y una segunda, celebrada el 19 de diciembre de 2014 con plazo de hasta el 30 de septiembre de 2015.</t>
  </si>
  <si>
    <t>H103R14. Estudios previos insuficientes. convenio No. 901 de 2013 y 902 de 2013 celebrado entre Invías y Alcaldía del municipio de Mocoa (Putumayo).
Estudios previos insuficientes e inadecuados para la suscripción de los Convenios Interadministrativos anteriormente citados. Derivando como consecuencia la realización de modificaciones y ajustes en detalles y cantidades de obra (ver acta parcial No 05 de 05 de enero de 2015). Se han adicionado ítems no previstos que son propios de la etapa de planeación, los cuales han sido elaborados por el contratista.</t>
  </si>
  <si>
    <t>Administrativo con presunto alcance disciplinario.</t>
  </si>
  <si>
    <t xml:space="preserve">H108R14. Calidad obras ejecutadas y recibidas contrato N° LP 007- 2013 - municipio de Repelón, Departamento del Atlántico. Vía Camino Banco Bigibana.
En el K3+180, K4+140, K4+210   hay socavación entre la vía y los gaviones y se observó material sin compactar sobre la vía al lado de los gaviones. </t>
  </si>
  <si>
    <t>H130R14. Implementación de trenes de cercanías para pasajeros.
El Conpes 3677 del 19 de Julio de 2010 plantea la política pública para el desarrollo integral de la movilidad de la Región Capital Bogotá Cundinamarca, el sistema de transporte planteado iniciaría el año 2016 y para esa fecha  los corredores férreos  deberían estar en condiciones para ser entregados a la Gobernación de Cundinamarca y al Distrito Capital,  existen dificultades para la entrega del corredor férreo, puesto que el Invías no tiene pleno dominio de los corredores férreos, en el entendido de que existen predios que hacen parte de los mismos y que se encuentran invadidos aproximadamente en el 90%.</t>
  </si>
  <si>
    <t>H134R14. Trámite de denuncia 2014-77415-82111-D. Contrato 4149 de 2013.
LA CGR recibió denuncia # 2014-77415-82111-D del 26/12/2014 en la que se refieren a presuntas irregularidades en el pago de los servicios de interventoría en virtud del contrato 4149 del 30 de diciembre 2013.</t>
  </si>
  <si>
    <t xml:space="preserve">H7ECP. Asignación de recursos y ejecución de proyectos declarados de importancia estratégica. Contratos Plan. 
1. El Subproyecto Variante San Francisco – Mocoa, registrado en el documento Conpes 3747 de 2013, con recursos previstos en el mismo por $69.446.0 millones , no le fue  suscrito convenio y/o contrato ni ejecutado  con cargo a este Conpes, toda vez que el Subproyecto, con anterioridad al citado documento inició ejecución  previo a la suscripción del Conpes y contaba con recursos de un crédito Banco Interamericano de Desarrollo (BID).
2. El Subproyecto 9,  Conpes 3745 de 2013, consistente en el mejoramiento de la movilidad en la ciudad de Duitama  (15 Km de rehabilitación), por $5.230.0 millones, con un plazo de ejecución de doce (12) meses, tampoco suscribió convenio ni se ejecutó.
Acción 2.
</t>
  </si>
  <si>
    <t>No se cumplió con lo establecido en el manual de interventoría del INVIAS, instructivo acta de costos de interventoría FORMATO MSE-FR-11, MSE-FR-11-1 y MSE-FR-11-2, numeral 7 y título 4, numeral 13. Lo anterior, evidencia debilidades en la verificación de la información que debe realizar la supervisión del contrato a los soportes de pagos a seguridad social y parafiscales de los citados formatos, incumplimiento de numeral 8.21 Aportes a Seguridad Social establecido en el Pliego de Condiciones del contrato, del parágrafo 1 del Artículo 23 de la Ley 1150 de 2007, del Artículo 84 de la Ley 1474 de 2011.</t>
  </si>
  <si>
    <t>ADP2017</t>
  </si>
  <si>
    <t>Manual de interventoría, instructivo y formatos modificados.</t>
  </si>
  <si>
    <t>Acción 2.
Incluir en el numeral 8,3 del manual de interventoría la obligación del interventor de pagar la seguridad social y aportes a parafiscales de su personal de nomina directamente o uno de sus integrantes cuando se trate de consorcios o uniones temporales y modificar el instructivo MINFRA-MN-IN-8; formatos MINFRA-MN-IN-15-FR-13 y MINFRA-MN-IN-8-FR-1. Previo concepto de la Oficina Asesora Jurídica.</t>
  </si>
  <si>
    <t>Numeral 8,3 del Manual de interventoría ajustado, instructivo MINFRA-MN-IN-8; formatos MINFRA-MN-IN-15-FR-13 y MINFRA-MN-IN-8-FR-1. modificados.</t>
  </si>
  <si>
    <t>Informe sobre el estudio de la política de aplicación del factor multiplicador.</t>
  </si>
  <si>
    <t>Informe de política con corte a: 30/10/2018 y definitivo 30/11/2018.</t>
  </si>
  <si>
    <t>Acción 3.
Revisar la política de la entidad respecto de la aplicación del factor multiplicador y ajustar  el manual de interventoría si es del caso.</t>
  </si>
  <si>
    <t>AUDITORIA DERECHO DE PETICIÓN 2017</t>
  </si>
  <si>
    <t>H83R14. Alcance físico del Convenio 598 de 2013.
En desarrollo de la visita al sitio de las obras  la interventoría y el delegado de la Gobernación para la atención de esta diligencia en la vía Zanjón- Pueblo Bello, le informaron a la Contraloría que el presupuesto del contrato de obra no alcanza para terminar los 30 kilómetros que corresponden a la meta física propuesta en el objeto del convenio interadministrativo.</t>
  </si>
  <si>
    <t xml:space="preserve">H79R14. Estudios previos convenio 598 de 2013. 
Dentro la visita administrativa realizada el 15 de julio de 2015 a las instalaciones de la Oficina de Archivo del INVÍAS, no se encontró evidencia de la realización de los estudios previos y que la carpeta del convenio tampoco contiene un análisis del valor estimado del convenio. Por consiguiente, se genera incertidumbre  sobre el procedimiento adelantado para establecer el valor del contrato. </t>
  </si>
  <si>
    <t xml:space="preserve">H65R14. Gestión predial para la ejecución de las obras.
CONVENIO 3141/13 - ICCU y CONVENIO 3075/13 – GOBERNACIÓN DE BOYACÁ.
</t>
  </si>
  <si>
    <t>H1ACSRT17. Contrato de Interventoría 1109 de 2015.
La Subdirección Red Terciaria[1] impartió orden de inicio al contrato de interventoría 1109 de 2015[2] el 25 de noviembre de 2015, siendo suspendido por 90 días desde el día 30 de noviembre de 2015 y luego por 53 días más, reanudándose el 21 de mayo de 2016. De otra parte, sólo hasta el 15 de abril de 2016 se adjudicó el correspondiente contrato de obra objeto de la interventoría, suscribiéndose el acta de inicio el 27 de junio de 2016, extendiéndose los términos de ejecución hasta enero de 2017, que llevó a la interventoría a ser prorrogada 4 veces, incrementándose el valor de esta en la suma de $28,6 millones, tal como se desprende la Adición 03 del 21 de noviembre de 2016.</t>
  </si>
  <si>
    <t xml:space="preserve">Deficiencias y debilidades, respecto de la observancia normativa, a tener en cuenta para el desarrollo de la interventoría y que estaba reglamentada en los en los ítems 8.2, 8.3 y 8.22 de los pliegos de condiciones del concurso de méritos, </t>
  </si>
  <si>
    <t>H3ACSRT17.  Intervención del Tramo Vía Valledupar vereda Cerro Peralta 
En la visita administrativa adelantada por la auditoría para verificar la ejecución del contrato derivado de obra, del Convenio Interadministrativo 2219 de 2013 en el tramo Valledupar vereda Cerro Peralta en el municipio de Riohacha - Guajira, se evidenció que   se realizó  un mejoramiento de la vía con material de afirmado, no obstante que, en los pliegos de condiciones y por ende en el presupuesto, se tenía contemplado, que la intervención de la vía se efectuaría, a nivel de pavimento con la “Construcción de Placa Huella, La Construcción de Piedra Pegada y Cunetas revestidas en Concreto”  y que de requerirse obras a nivel de afirmado “estas serán financiadas con recursos del municipio</t>
  </si>
  <si>
    <t>Fallas en los controles de supervisión y de seguimiento por parte de la Entidad, dado que al no dar cumplimiento a las especificaciones establecidas por Invías y en el pliego de condiciones del contrato de obra y las modificaciones que finalmente realizó el ente territorial a los ítems del contrato, llevó a que se efectuará una intervención a nivel de afirmado en cantidad de 6.664.14 m3 por $1.012,6 millones</t>
  </si>
  <si>
    <t xml:space="preserve">H4ACSRT17. Convenio 1216 de 2014 – Alcance Plan de Obras y Liquidación 
En visita administrativa realizada el 24 de octubre de 2018 a las obras realizadas, se evidenció que no se intervino los 22.1 km ya que la Gobernación priorizó la construcción de placa huella de manera continua e ininterrumpida en un tramo de 8.2 km desde el PR 22+090 al PR 13+790[1], dejando sin intervenir tramos como el de Minca K 0+000 al K 7+900 m, el Campano del K 7+ 900 m al K13+900 m, encontrando que a lo largo del corredor de la vía no hay uniformidad ni homogeneidad que permita la movilidad a más de 10 km/hora, continuo deterioro que dificulta el tránsito vehicular y fallos en el talud (derrumbes) en algunos lugares que deterioraron la placa huella construida </t>
  </si>
  <si>
    <t>Deficiencias constructivas o de calidad de los materiales que aunado a la falta de mantenimiento, disminuyen el periodo de diseño o vida útil de las intervenciones realizadas</t>
  </si>
  <si>
    <t xml:space="preserve">Denota debilidades de planeación y deficiencias en la estructuración de los proyectos, afectándose el principio de Planeación como principio rector de la contratación estatal, que es una manifestación del Principio de Eficacia.
</t>
  </si>
  <si>
    <t>Fallas en los controles de supervisión y de seguimiento por parte de la Interventoría del contrato, dado que aprobó y dio aval a la mencionada acta, sin percatarse y glosar la utilidad por mayor valor, que se le estaba reconociendo al contratista en la suma de $3,6 millones.</t>
  </si>
  <si>
    <t>Se presenta ya que el fundamento de la adopción del plazo inicial en los dos contratos, no tuvieron en cuenta, los tiempos de dedicación estipulados para el personal técnico establecido en la propuesta económica del contratista, y tampoco consideró el tiempo en que se debía adelantar, las actividades de seguimiento que en cumplimiento a la función de vigilancia y control debía efectuar la interventoría en tres y dos contratos, a desarrollarse en diferentes municipios, falta de concordancia en tiempo, que llevó a que la labor de control fuera prorrogada inmediatamente después del inicio de su ejecución.
... "afectándose el principio de Planeación como principio rector de la contratación estatal"..."vulnerando aspectos normados en el Articulo 25 del Estatuto General de Contratación Administrativa, así como a principios de la Función Administrativa consagrados en el Artículo 3 de la Ley 489 de 1998".</t>
  </si>
  <si>
    <t>H10ACSRT17. Se observa que en la cláusula quinta, parágrafo primero del Convenio No 1216 de 2014, se le está dando la facultad al interventor del Contrato de Obra derivado del Convenio, de ser pagador del gasto al establecer: “(… y que se requiere para el pago de cheques únicamente, la firma del Interventor contratado por el Instituto y del Tesorero de EL DEPARTAMENTO…)”
Se observa que mediante oficio No DT MAG 23295 del 11 de mayo de 2015, el Director Territorial del Magdalena solicita, “que el representante legal del consorcio regional, (Interventoría). Como persona autorizada por parte de la interventoría para firmar la cuenta de apertura dejara el manejo de los recursos del convenio 1216 de 2014”. Es así que a partir de dicha autorización, el interventor del convenio junto con el jefe de la Oficina de Tesorería del Departamento viene ejerciendo funciones de pagador.
A nivel del diseño de controles, lo evidenciado en el Convenio Interadministrativo, constituye a criterio de la CGR una falencia en la segregación de funciones, entendiendo por esto, “el separar las responsabilidades incompatibles que pueden crear la posibilidad para una acción no deseada (Ej.: Separar la autoridad de firmar cheques, de la autoridad para hacer aprobaciones de pagos)” , al delegar en un mismo sujeto la realización de las labores de interventoría y a su vez, ser ordenador del gasto de una cuenta conjunta.</t>
  </si>
  <si>
    <t>No se está dando cumplimiento a lo establecido en la Resolución 780 del 10 de febrero de 2014 del INVIAS, por medio de la cual se delegan funciones, toda vez que en el artículo 7 numeral 1, se delega en los Directores Territoriales del Instituto, la ordenación del gasto y del pago, quien a su vez, está delegando en el Interventor dicha labor.
Podría constituir un posible riesgo de conflicto de intereses para el Interventor, y por ende, constituye una observación con presunta incidencia disciplinaria, al inobservar lo definido en el artículo 40 de la Ley 80 de 1993 parágrafo único, así como del artículo 28 de la ley 1150 de 2007, los artículos 33 y 34 del título IV de la Ley 734 de 2002 y el párrafo del parágrafo 3 del artículo 84 de la Ley 1474 de 2011.</t>
  </si>
  <si>
    <t>H11ACSRT17. Efectuado el análisis al desarrollo del contrato de obra No. 672 de 2016, el cual tenía como objetivo la construcción de los accesos y rehabilitación del puente sobre el río Páez, se pudo evidenciar que los elementos estructurales del puente fueron construidos mediante el contrato de obra No. 3408 de 2013 , con un plazo inicial de 6,5 meses e inversión total por $8.953,79 millones y a pesar de haber superado los términos y montos inicialmente previstos respecto de un presupuesto inicial, se liquidó y recibió a satisfacción por parte del INVÍAS, sin que se hubiera cumplido con el objeto de mejora de la movilidad y conectividad para las poblaciones circunvecinas, y tampoco que hubiere servido a la superación de las circunstancias de la emergencia en las que fue justificada y planeada su construcción, ya que quedaron pendiente los aproches  de la vía que permitiera su utilización.</t>
  </si>
  <si>
    <t>Esto, en razón a que la gestión adelantada por la Entidad, logró una respuesta de mejoramiento de la viabilidad y conectividad de la zona, así como de los motivos que generaron la urgencia manifiesta, solo cinco (05) años después de que se presentaran las circunstancias que motivaron a esta, ya que en desarrollo del ítem de estudios y diseños, debió cambiarse la alternativa inicial , y debiera ajustar las cantidades y  especificaciones del diseño, mediante la suscripción de diez (10) adiciones, que aumentaron el valor inicialmente previsto en un 50%, sin que se lograra por déficit presupuestal, cumplir con la construcción de todos los ítems contractuales iniciales, ya que se priorizó la estructura dejando de lado otros elementos como los aproches y al ser jurídicamente imposible adicionarlo en más del 50% de su valor inicial, se procedió a su liquidación y a efectuar un nuevo contrato  para su terminación.</t>
  </si>
  <si>
    <t>H12ACSRT17. Acorde con lo estipulado en el ítem número 22 de la Propuesta Económica del contrato de obra derivado del Convenio interadministrativo No. 476 de 2015, ejecutado por el municipio de Valle de San José, Santander, se evidenció que a pesar que se tenía contemplado el suministro e instalación de 4 señales verticales no se instalaron, en razón a que la interventoría  aprobó la eliminación del ítem con la finalidad de completar otras cantidades faltantes, desconociendo lo indicado en el Manual de “Señalización Vial Dispositivos Uniformes para la regulación del tránsito en calles, carreteras y ciclo rutas de Colombia 2015” que establece que los puentes largos o cortos requieren ser señalizados.</t>
  </si>
  <si>
    <t>La falta de señalización conlleva a que se genere el riesgo de accidentes y responsabilidades civiles extracontractuales, por incumplimiento de los artículos 2  y 3  de la Resolución No. 1885 del 17 de junio de 2015 , que podría comprometer a la entidad en eventos de catástrofes que deban ser indemnizadas, dado que el manual mencionado contiene aspectos técnicos y administrativos, que se constituyen en un documento técnico-obligatorio.</t>
  </si>
  <si>
    <t>H13ACSRT17. Obligaciones Convenio Interadministrativo No.1739 de 2014, celebrado con el Municipio de Puerto Parra, se dio inicio al contrato de obra, sin que tuviera finalizado la gestión predial y ambiental estipulada lo que llevo a justificar las prorrogas.</t>
  </si>
  <si>
    <t>Debilidades en la ejecución de controles asociados a la identificación, seguimiento y verificación de todos los aspectos que afectan el desarrollo de los convenios suscritos.</t>
  </si>
  <si>
    <t>H14ACSRT17. Contrato de Obra No.672 de 2016. El parágrafo segundo de la clausula quinta del contrato de obra No.672 de 2016,establecio el procedimiento para el pago de las actas de obra, sin embargo se evidencio que el consorcio INZA3, superó los plazos predefinidos para su presentación tal como se observo en las actas parciales de obra números 1,8,9,11 y 12 las cuales no se tramitaron dentro de los términos  reglamentadas es decir 5 días después a la finalización del mes de ejecución.</t>
  </si>
  <si>
    <t>H15ACSRT17. Actuaciones de Vigilancia y Control de las Direcciones Territoriales en desarrollo de los Convenios Interadministrativos. Los convenios suscritos con los municipios para mejoramiento, construcción de vías de la red  terciaria se pudo evidenciar que de los controles establecidos en los convenios y en el procedimiento MINFRA-PR-2 para la vigilancia y control implementados por el INVIAS y que deben ser adelantadas por los gestores o directores territoriales, no hay soportes de documental o reporte sistematizado, que verifique el cumplimiento de estos.</t>
  </si>
  <si>
    <t>No existe un procedimiento o lineamiento Institucional respecto a la forma como se desarrollan los documentos que se deben incluir que evidencie la trazabilidad de la gestión respecto de los controles que deben adelantar las direcciones territoriales.</t>
  </si>
  <si>
    <t>H17ACSRT17. En la cuenta 1470 – Otros deudores, el Invías registra los derechos de cobro derivados de los saldos no ejecutados de los convenios.
En el caso del Convenio Interadministrativo 2058 de 2014, firmado el 29 de diciembre de 2014 con el Municipio de Manizales; mediante el acta de entrega y recibo definitivo de convenio, elaborada el 12 de julio de 2016, se determinó un saldo no ejecutado por valor de $38 millones; valor que fue legalizado por la Subdirección de Red Terciaria y Férrea a la Subdirección Financiera el día 19 de abril de 2017 y reconocido contablemente, como una cuenta por cobrar al Municipio de Manizales el día 27 del mismo mes.</t>
  </si>
  <si>
    <t>Inoportunidad en la causación de un valor a favor de la Entidad de ocho (8) meses.</t>
  </si>
  <si>
    <t>H19ACSRT17. En el caso del contrato de interventoría No 1296 de 2017 para la vigilancia de obras correspondientes a 5 contratos de obra en 5 municipios del departamento de Caquetá, con un plazo de 27 días, desde el 05 de diciembre hasta el 31 de diciembre de 2017, por $399,9 millones, se observa que se adquirieron compromisos al final de la vigencia sin la debida planeación y posteriores adiciones en tiempo y recursos en el contrato.</t>
  </si>
  <si>
    <t>Falta de previsión en la ejecución de las obras y el desplazamiento en las inversiones y en los cronogramas y que no se está cumpliendo en términos de oportunidad con los compromisos contractuales inicialmente pactados.</t>
  </si>
  <si>
    <t>H20ACSRT17. A 31 de diciembre de 2015 se constituyó el rubro C-113-600-621 de la Subdirección Red Terciaria y Férrea por $109,5 millones denominado “Mantenimiento, Mejoramiento y Conservación de Vías Caminos de Prosperidad Nacional – previo concepto DNP pagos exigibles vigencia expirada” (Tabla No. 13). Lo anterior por demoras en el trámite para el pago de obligaciones contractuales, tanto por parte de la Entidad como de los contratistas, lo cual trae como consecuencia desgaste administrativo, ejecución de trámites adicionales para generar el pago y el riesgo de pagar intereses de mora los cuales podrían convertirse en un presunto detrimento patrimonial.</t>
  </si>
  <si>
    <t>Debilidades o falta de eficacia en la aplicación de las herramientas de control, conllevó a que, convenios de la política institucional de Caminos para la Prosperidad, aún no hayan podido ser liquidados, debiendo acudir, ante la jurisdicción administrativa judicial para esta finalidad, con las demoras procedimentales, cargas administrativas y presupuestales, sin que se puedan liberar los recursos comprometidos en esos convenios, perdiendo así su valor adquisitivo ya que no pueden ser utilizados en la ejecución de otras políticas institucionales e incertidumbres respecto al cumplimiento obligacional.</t>
  </si>
  <si>
    <t>H21ACSRT17. El Invías omitió suministrar al ente auditor 57 registros que representaban el 3.92% del universo de auditoría, aduciendo: “En atención al requerimiento de la Contraloría General de la República de la referencia, mediante el cual solicita la información de los departamentos de La Guajira y San Andrés y Providencia cuya información fue omitida en la respuesta del requerimiento AC-INVIAS-001-2018 del 13 de agosto de 2018.</t>
  </si>
  <si>
    <t xml:space="preserve">Inconsistencias en la información, en razón a que carecía de completitud al no incluir la relación de Convenios y/o Contratos desarrollados en los departamentos de La Guajira y San Andrés y Providencia, </t>
  </si>
  <si>
    <t xml:space="preserve">H22ACSRT17. La información allegada por la Subdirección de la Red Terciaria respecto a los procesos judiciales que se han interpuesto en relación con la planeación, ejecución y desarrollo del programa Vías para la Prosperidad a cargo del INVIAS, no permite tener un conocimiento completo, real y confiable del manejo procesal jurisdiccional y crea incertidumbre, respecto de la gestión y toma de decisiones que hubiere realizado la Entidad, en relación con la función de defensa judicial del Estado. </t>
  </si>
  <si>
    <t>Fallas en la actualización y consolidación de la información, que no le permitió a la jefatura de la Oficina Jurídica del Invías, generar y presentar los informes relacionados de manera unificada e inmediata</t>
  </si>
  <si>
    <t>H23ACSRT17. La Subdirección de la Red Terciaria y Férrea, durante los años 2016, 2017 y 2018, no contó con asignación de presupuesto para cumplir con las funciones contempladas en el Decreto 2618 de 2013 y la Resolución No. 01588 del 17 de marzo del 2015.</t>
  </si>
  <si>
    <t xml:space="preserve">Situación que conllevó a que dicha Subdirección se encargara de ejecutar actividades de proyectos relacionados con la red secundaria, lo que incide en el cumplimiento de las metas previstas en el plan de acción para la ejecución de los proyectos priorizados en las tres vigencias mencionadas.  </t>
  </si>
  <si>
    <t>H24ACSRT17. Criterios para el diligenciamiento,  evaluación y selección de vías a intervenir de acuerdo con "matriz de priorización" de vías de orden terciaria del proyecto "caminos para la Prosperidad".</t>
  </si>
  <si>
    <t>Falencias identificadas en el diligenciamiento y trámite de la matriz, corresponden a una inobservancia del artículo 4 de la citada norma , en lo referente a la definición de procesos eficaces en su operación, puntos de control y gestión de riesgos que impacten la satisfacción de necesidades y expectativas de usuarios y beneficiarios</t>
  </si>
  <si>
    <t>H25ACSRT17. El documento Conpes No 3857 de 2016, establecía un plazo de 2 años para el levantamiento y procesamiento de información para la Elaboración y actualización de inventarios de la Red Terciaria, actividad que a la fecha no se ha realizado según lo manifiesta la Entidad.</t>
  </si>
  <si>
    <t>Presunto incumplimiento de lo establecido en la Ley 734 de 2003 artículos 33 y 34 derechos y obligaciones del servidor público.</t>
  </si>
  <si>
    <t>H26ACSRT17. Prórrogas Convenios Interadministrativos e Interventorías del Programa Caminos para la Prosperidad. Del análisis de la información suministrada por el INVIAS respecto al programa “Caminos para la Prosperidad”, el cual tuvo vigencia a partir del año 2010 hasta el 2015, se evidenció que, de los 2.678 convenios interadministrativos suscritos, 1.644 fueron prorrogados, que corresponden al 61,4%, así mismo, los 244 contratos de interventoría suscritos para la vigilancia de los contratos de obra derivados de dichos convenios, fueron prorrogados en un 100%.De los 1.644 convenios: 1.292 fueron prorrogados una vez y 352 fueron prorrogados en más de una ocasión (Tabla No. 20), adicionalmente a las prórrogas de estos convenios se presentaron adiciones por $41.239,1 millones más de sus presupuestos iniciales.</t>
  </si>
  <si>
    <t>Deficiencias en planeación, seguimiento y en la efectiva coordinación interinstitucional que llevaron a no dar cumplimiento a los términos inicialmente previstos para la ejecución de los convenios e interventorías.</t>
  </si>
  <si>
    <t>H27ACSRT17. Cumplimiento Metas Plan de Acción. La Subdirección Red Terciaria y Férrea, tenía como meta en el Plan de Acción para el año 2017 “Obligar del 91,89% de los recursos de la reserva presupuestal 2016”; que corresponden a los programas de: “Mantenimiento Mejoramiento y conservación de vías, Caminos de Prosperidad Nacional y Mejoramiento y mantenimiento de la red terciaria nacional”; sin embargo, de los compromisos por $472,6 millones se obligaron $340,7 millones, es decir el 72%. El saldo que no se obligó asciende a la suma de $131,8 millones.</t>
  </si>
  <si>
    <t xml:space="preserve">Lo anterior refleja deficiencias en la forma como se planea la ejecución presupuestal, por cuanto una vez culminados los proyectos de Red Terciaria durante los años 2010-2015 quedaron recursos en reserva presupuestal, parte de ellos no se utilizaron y tuvieron que reprogramarse, afectando la cobertura y beneficio social derivado de las obras objeto del programa. </t>
  </si>
  <si>
    <t>H28ACSRT17. Controles y coadyuvancia a la gestión de defensa judicial. Se evidenciaron debilidades e incumplimientos en la aplicación de controles y aspectos de coadyuvancia implementados por el Invías, para la vigilancia y ejercicio de la gestión que deben realizar los abogados, respecto de la función de Defensa Judicial.</t>
  </si>
  <si>
    <t xml:space="preserve">H29ACSRT17. Herramientas de control de cumplimiento a los convenios del programa caminos para la prosperidad. Se evidenció, que a octubre de 2018 en 45 convenios, a pesar del tiempo transcurrido , el municipio incumplió algunas de las obligaciones acordadas  para poder liquidar de mutuo acuerdo o de manera unilateral los mismos, debiendo requerir el cumplimiento del ente territorial, por vía judicial. </t>
  </si>
  <si>
    <t>Debilidades o falta de eficacia en la aplicación de las herramientas de control</t>
  </si>
  <si>
    <t>H30ACSRT17. Pretensiones demanda Convenio interadministrativo No. 825 de 2013. El monto no ejecutado del convenio indicado en las pretensiones de la demanda no se encuentra debidamente soportado, toda vez que de acuerdo con el acta de recibo definitivo de obra y la relación de pagos realizados a la alcaldía de Riohacha es de $15.903.749, sin embargo, las pretensiones están tasadas por $3.8198.725 generando una diferencia por $12.084.024.</t>
  </si>
  <si>
    <t>Fallas en los procedimientos de defensa judicial, los controles de supervisión y de seguimiento por parte del INVIAS, creándose el riesgo de que el valor reintegrado no corresponda al que se encuentra debidamente soportado sino al contemplado en demanda.</t>
  </si>
  <si>
    <t xml:space="preserve">H31ACSRT17. Autorización de pago de los Convenios Interadministrativos. se observa que la autorización  de pago N° 49530 del 29 de mayo de 2015 por valor de $130 millones fue glosada por el Grupo de Cuentas por Pagar del Invías y la orden de pago N° 7829 anulada, toda vez que la Subdirección de Red Terciaria y Férrea no observó las condiciones para el segundo desembolso al autorizar el pago del 100% del saldo y no el 50% del mismo, tal como lo estipula el literal b) de la cláusula quinta del citado convenio.
</t>
  </si>
  <si>
    <t>Falencia en la ejecución de un control detectivo por parte de la Subdirección de Red Terciaria y Férrea, como lo es el diligenciamiento del formato de autorización de pago</t>
  </si>
  <si>
    <t>Fortalecer la etapa de planeación y estructuración de los proyectos,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entre otros.</t>
  </si>
  <si>
    <t>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t>
  </si>
  <si>
    <t>Adelantar la revisión y actualización de la base de datos - procesos judiciales</t>
  </si>
  <si>
    <t xml:space="preserve">
Procedimiento documentado que oriente el ejercicio y establezca los controles para fortalecer la gestión contractual y mitigar la materialización de los riesgos inherentes a la actividad.
</t>
  </si>
  <si>
    <t>Procedimiento documentado que oriente el ejercicio y establezca los controles para fortalecer la gestión contractual y mitigar la materialización de los riesgos inherentes a la actividad.</t>
  </si>
  <si>
    <t>Documentar la segregación de función de pago con interventoría a través de la minuta contractual.</t>
  </si>
  <si>
    <t xml:space="preserve">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</si>
  <si>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 xml:space="preserve">1) Procedimiento documentado que oriente el ejercicio y establezca los controles para fortalecer la gestión contractual y mitigar la materialización de los riesgos inherentes a la actividad.                                                                                                  2)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</si>
  <si>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 xml:space="preserve">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</si>
  <si>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Procedimiento documentado</t>
  </si>
  <si>
    <t xml:space="preserve">Reporte mensual </t>
  </si>
  <si>
    <t xml:space="preserve">Desarrollar el Programa COLOMBIA RURAL de la vigencia meta 2019
</t>
  </si>
  <si>
    <t>Documento instructivo</t>
  </si>
  <si>
    <t>Inventario actualizado vías Colombia Rural</t>
  </si>
  <si>
    <t>ACSRT17</t>
  </si>
  <si>
    <t xml:space="preserve">
Fortalecer la etapa de planeación y estructuración de los proyectos,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entre otros.</t>
  </si>
  <si>
    <t xml:space="preserve">
Procedimiento documentado</t>
  </si>
  <si>
    <t xml:space="preserve">
Hacer exigibles los informes (bajo parámetros técnicos) que los supervisores deben presentar en relación con el cumplimiento de las obligaciones contractuales de los interventores y contratistas, so pena de adelantar las correspondientes acciones disciplinarias por la omisión de su deberes o la deficiencia en la información reportada y la ausencia de evidencias y soportes documentales.</t>
  </si>
  <si>
    <t xml:space="preserve">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</si>
  <si>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 xml:space="preserve">
Procedimiento documentado</t>
  </si>
  <si>
    <t xml:space="preserve">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</si>
  <si>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 xml:space="preserve">
Fortalecer la etapa de planeación y estructuración de los proyectos,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entre otros.
</t>
  </si>
  <si>
    <t xml:space="preserve">
Procedimiento documentado que oriente el ejercicio y establezca los controles para fortalecer la gestión contractual y mitigar la materialización de los riesgos inherentes a la actividad.
</t>
  </si>
  <si>
    <t xml:space="preserve">
Procedimiento documentado que oriente el ejercicio y establezca los controles para fortalecer la gestión contractual y mitigar la materialización de los riesgos inherentes a la actividad.</t>
  </si>
  <si>
    <t xml:space="preserve">
Segregación de función de pago con interventoría.</t>
  </si>
  <si>
    <t xml:space="preserve">
Documentación de la segregación de función de pago con interventoría al interior de la minuta contractual.</t>
  </si>
  <si>
    <t xml:space="preserve">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t>
  </si>
  <si>
    <t xml:space="preserve">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t>
  </si>
  <si>
    <t xml:space="preserve">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
</t>
  </si>
  <si>
    <t xml:space="preserve">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(El procedimiento incluirá la remisión  oportuna de  las actas de entrega y recibo definitivo, la legalización de los recursos por parte de la Unidad ejecutora  a la Sub. Financiera.)</t>
  </si>
  <si>
    <t xml:space="preserve">
Procedimiento documentado que oriente el ejercicio y establezca los controles para fortalecer la gestión contractual y mitigar la materialización de los riesgos inherentes a la actividad.
</t>
  </si>
  <si>
    <t xml:space="preserve">
Revisar los criterios y variables que estructuran la base de datos contractual; Actualizar la información de los procesos contractuales por la unidad ejecutora con periodicidad mensual.</t>
  </si>
  <si>
    <t xml:space="preserve">
Reporte actualizado de la base de datos de contratos de la unidad. </t>
  </si>
  <si>
    <t xml:space="preserve">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</si>
  <si>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Es la falta de asignación de recursos para el proyecto de manera total</t>
  </si>
  <si>
    <t xml:space="preserve">Reporte actualizado de la base de datos de procesos judiciales. </t>
  </si>
  <si>
    <t xml:space="preserve">
Gestionar recursos para obras de Red Terciaria en el presupuesto del cuatrienio  Plan Estratégico  2019-2022 </t>
  </si>
  <si>
    <t xml:space="preserve">
Documentar a través de un instructivo los criterios para adelantar la priorización de la vías a intervenir por la unidad ejecutora.
</t>
  </si>
  <si>
    <t xml:space="preserve">
Iniciar proceso sancionatorio en contra del interventor por el incumplimiento de las obligaciones establecidas en el numeral 8.3 del Manual de Interventoría en lo correspondiente al Recibo Definitivo de las Obras.</t>
  </si>
  <si>
    <t xml:space="preserve">
1. Fortalecer la etapa de planeación y estructuración de los proyectos(CONVENIOS INTERADMINISTRATIVOS),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seguimiento a rendimientos financieros, entre otros.                                                                                               
2.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
</t>
  </si>
  <si>
    <t xml:space="preserve">
1. Fortalecer la etapa de planeación y estructuración de los proyectos(CONVENIOS INTERADMINISTRATIVOS),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seguimiento a rendimientos financieros, entre otros.                                                                                               
2.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t>
  </si>
  <si>
    <t>1. Fortalecer la etapa de planeación y estructuración de los proyectos(CONVENIOS INTERADMINISTRATIVOS),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seguimiento a rendimientos financieros, entre otros.                                                                                               
2.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t>
  </si>
  <si>
    <t xml:space="preserve">
1. Fortalecer la etapa de planeación y estructuración de los proyectos(CONVENIOS INTERADMINISTRATIVOS),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seguimiento a rendimientos financieros, entre otros. 
2.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
</t>
  </si>
  <si>
    <t>a. No se encontró evidencia de la asignación de un abogado de apoyo para los procesos judiciales adelantados por las Direcciones Territoriales. b. La información de los procesos judiciales o extrajudiciales en curso o culminados no se encuentra debidamente conciliada. c. No se encuentra evidencia documental ni reporte de sistema alguno, donde se consolide o se verifique del manejo de los procesos judiciales asignados a los abogados de Defensa de la Entidad.  d. Al efectuar un cotejo, respecto de la información suministrada y consolidada por la Entidad, frente a la información de “estado actual” del proceso, derivadas de herramientas como: la página de la rama judicial, sistema e-kogui etc., se encuentra, que estas no son coincidentes, muestran diferentes estados de los procesos en fechas más o menos coetáneas e. no se evidencia una acción conjunta entre la Oficina Jurídica Central y la trazabilidad con la Oficina de Control Interno de la Entidad, respecto del seguimiento y monitoreo a los procesos y controles con el fin de determinar su ajuste en aras de que los mismos sean adecuados y eficaces al cumplimiento de los fines institucionales.</t>
  </si>
  <si>
    <t xml:space="preserve">
Proceso sancionatorio en contra del interventor por el incumplimiento de las obligaciones.</t>
  </si>
  <si>
    <t xml:space="preserve">
Inicio de proceso sancionatorio</t>
  </si>
  <si>
    <t xml:space="preserve">1. Procedimiento documentado que oriente el ejercicio y establezca los controles para fortalecer la gestión contractual y mitigar la materialización de los riesgos inherentes a la actividad.                                                                                                  
2.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</si>
  <si>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Suscribir los respetivos procesos de selección y /o Convenios para la ejecución del nuevo Programa COLOMBIA RURAL.</t>
  </si>
  <si>
    <t xml:space="preserve">
Documentar, aprobar y socializar el instructivo que establece los criterios para adelantar la priorización de la vías a intervenir.</t>
  </si>
  <si>
    <t>Levantamiento y procesamiento de información para la Elaboración y actualización de inventarios de la Red Terciaria - programa Colombia Rural, acorde con la meta 2019.</t>
  </si>
  <si>
    <t xml:space="preserve">
1. Procedimiento documentado que oriente el ejercicio y establezca los controles para fortalecer la gestión contractual y mitigar la materialización de los riesgos inherentes a la actividad.                                                                                                  
2.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</si>
  <si>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14 01 007   </t>
  </si>
  <si>
    <t>Debilidades en la ejecución de las obligaciones de la interventoría, quienes a pesar de los retrasos e inconsistencias de obra, no efectuaron las alertas oportunamente, o efectuadas estas, no se tomaron las medidas correctivas por parte de Ente Territorial.</t>
  </si>
  <si>
    <t>17 02 003   </t>
  </si>
  <si>
    <t>14 04 004   </t>
  </si>
  <si>
    <t>14 02 002   </t>
  </si>
  <si>
    <t>H5ACSRT17. Estado de las obras construidas en desarrollo del convenio 2219 de 2013.
El Contrato de Obra Pública No. 082 de 2014. a. En el tramo en concreto hidráulico construido para el acceso a la Comunidad Indígena Las Delicias se presentan discontinuidades en los bordillos en algunos casos han sido demolidos o destruidos por acción del tránsito, existe desgaste en las placas que limitan con las obras transversales (box culvert) b. En el tramo Florida Tomarrazón se observó un fallo con asentamiento junto al box culvert y en un tramo de carpeta c. En el tramo Valledupar Cerro Peralta, por ser una intervención de mejoramiento de subrasante donde se dejó la superficie con material de afirmado en algunos sectores se ha perdido el material de conformación de la superficie, generando discontinuidades en el sentido longitudinal y transversal. d. En el sector de la vereda Cerro Peralta donde se construyó el canal longitudinal en concreto se observa la presencia de fisuras y grietas en paredes y la losa del canalE6:F20.</t>
  </si>
  <si>
    <t>14 04 003   </t>
  </si>
  <si>
    <t>H6ACSRT17. Frente adicional, contratos de Interventoría, convenio Agencia de Renovación del Territorio.
En desarrollo del Convenio Interadministrativo 677 de 2017 se ejecutaron 20 contratos de interventoría, para la vigilancia y seguimiento de los contratos para el  mejoramiento, intervención y rehabilitación de la red terciaria Se evidenció que en los pliegos de condiciones y, por ende, en la propuesta económica, los contratistas incluyeron dentro del presupuesto, como costo adicional del contrato de obra, “La provisión para segundo frente de trabajo”, valor que en 4 contratos revisados, representa un porcentaje entre el 45% y 100% del valor de los costos básicos de la interventoría. La Entidad, al momento de definir el presupuesto oficial, no tenía claro todos y cada uno de los ítems necesarios para cumplir con el objeto contractual en el tiempo o plazo estimado.</t>
  </si>
  <si>
    <t>18 02 001   </t>
  </si>
  <si>
    <t>H9ACSRT17. Efectuado un análisis al contrato de interventoría 1293 de 2017, se estableció en la cláusula cuarta: “El plazo para la ejecución del presente contrato hasta el treinta y uno de diciembre de 2017, a partir de la fecha de la Orden de Inicio”, sin tener en cuenta que, derivado del presupuesto oficial, el Plan de cargas y por ende la propuesta económica, era necesaria una dedicación por parte del personal del contratista de mínimo dos (2) meses, adicional a que se estableció como un costo a los básicos el de “Provisión Segundo Frente de Trabajo” por valor de $98,4 millones, en caso de ser necesario para cumplir con los rendimientos de los contratos de obra; evidenciando que el plazo de 13 días de ejecución, no está acorde a los términos de planeación, pues de dichos ítems, se deriva que se requería un mayor término de vigencia, a fin de dar cumplimiento a la función de seguimiento y verificación para los 3 contratos objeto de la interventoría, la cual debía vigilar aspectos de localización, acopio de materiales, desplazamiento de maquinaria, ejecución de obra, cumplimiento de especificaciones técnicas, etc.</t>
  </si>
  <si>
    <t>H8ACSRT17. Pago del A.I.U. en Acta de recibo final de obra del contrato de obra derivado del Convenio interadministrativo No. 825 de 2013. 
Efectuado el análisis al desarrollo del contrato de obra No. 057 de 2014, se evidenció que los costos del A.I.U. (Administración, Imprevistos y Utilidad) liquidados en el Acta de Recibo Final de Obra No. 6 del 31 de marzo de 2015, no corresponden a los porcentajes contractuales, generando una diferencia a favor del contratista en monto de $3,6 millones.</t>
  </si>
  <si>
    <t>14 04 010   </t>
  </si>
  <si>
    <t>14 01 013   </t>
  </si>
  <si>
    <t>14 04 001   </t>
  </si>
  <si>
    <t>14 02 014   </t>
  </si>
  <si>
    <t>17 02 012   </t>
  </si>
  <si>
    <t>17 01 011   </t>
  </si>
  <si>
    <t>17 01 002   </t>
  </si>
  <si>
    <t>11 02 100  </t>
  </si>
  <si>
    <t>11 02 002  </t>
  </si>
  <si>
    <t xml:space="preserve">11 01 002 </t>
  </si>
  <si>
    <t>11 03 002  </t>
  </si>
  <si>
    <t>16 01 002   </t>
  </si>
  <si>
    <t>14 04 007   </t>
  </si>
  <si>
    <t>12 02 001   </t>
  </si>
  <si>
    <t>Se limita el conocimiento inmediato de la información respecto a la ejecución e incidencias operativa en ele cumplimiento del objeto del contrato y genera el riesgo de que por acumulación de facturas se afecte el flujo de caja para el periodo en el cual se haya radicado denotando debilidades de control por parte de la supervisión que realiza la Entidad.</t>
  </si>
  <si>
    <t>1. Contratar personal con perfil en el área predial exclusivo para realizar  la base única de predios.
2. Suscribir convenios de intercambio de información con el Instituto Geográfico Agustín Codazzi (IGAC) y la Superintendencia de Notariado y Registro (SNR).
3. Crear y/o actualizar procedimientos en el Sistema de Gestión de Calidad.
4. Diseñar una matriz de priorización.
5. Articular actividades con las diferentes dependencias.
8. Requerir información a catastros descentralizados (Cali, Medellín, Antioquia y Barranquilla).
9. Solicitar presupuesto para el personal con perfil en el área predial con el propósito de dar continuidad al proyecto.</t>
  </si>
  <si>
    <t>Enviar memorandos individuales a las unidades ejecutoras solicitando información a revelar en las notas de los estados financieros.</t>
  </si>
  <si>
    <t xml:space="preserve">Efectuar por parte del abogado encargado del proceso el cumplimiento  oportuno del ingreso de la información de los procesos a cargo de los apoderados del INVIAS, conforme a la instrucción y requerimiento de la Oficina Asesora Jurídica, según el modelo de procedimiento de la Agencia Nacional de Defensa Jurídica  del Estado. </t>
  </si>
  <si>
    <t>Acción 2.
Reportar al Grupo Contabilidad la información referente a las vías, para que realicen la amortización respectiva.</t>
  </si>
  <si>
    <t>Acción 4.
1. Reporte de cumplimiento de organización  de carpetas de acuerdo a Check list.                                                                              
2. Actualizar formatos de organización  y completar información documental  requerida en las carpetas del contrato  654 de 2014.</t>
  </si>
  <si>
    <t xml:space="preserve">1. Realizar reporte de cumplimiento de organización  de carpetas de acuerdo a Check list.                                                                               
2. Actualizar formatos de organización  y completar información documental requerida en las carpetas de las fichas prediales: 015 I.; 004 D.; 003 I.; 004 D.; 006 I.; 015 I.; 034 D.; 025 D.; 016 C.; 006 D.    </t>
  </si>
  <si>
    <t xml:space="preserve">Realizar directriz donde se indique que debe haber coordinación y verificación de la información entre las diferentes dependencias al momento de dar respuesta a los requerimientos de la contraloría.
 </t>
  </si>
  <si>
    <t xml:space="preserve">H4R14. Se pretendía la construcción de tres (3) nuevas estaciones para el recaudo de peaje y la adecuación de tres (3) de las existentes , sin embargo, se está adelantando la reconstrucción de dos y ampliación de tres.
De otra parte, en el Informe Gestión Misional Proyectos de Infraestructura, del 30 de enero de 2015, se menciona para el proyecto en cuestión, la terminación, construcción y adecuación de cuatro estaciones de peaje en la red vial nacional, que corresponden a las territoriales de Bolívar, Boyacá, Córdoba y Santander, con una inversión de $12.207.3 millones; información que difiere de la referida en el anterior párrafo.
</t>
  </si>
  <si>
    <t>H6R14. Seguridad industrial. 
Se evidenció un presunto incumplimiento del SISOMA por parte del contratista del contrato 3460 de 2008, en especial en lo relacionado con la demarcación de seguridad en las excavaciones profundas, hecho que fue informado en el sitio de la obra (Túnel Playita) al personal de la Interventoría.</t>
  </si>
  <si>
    <t>H9R14. Intercambiador de Versalles. 
Dentro de los productos que debió entregarse dentro del contrato 3460 de 2008, como consta en el apéndice A - numeral 2.1, está la elaboración de los estudios y diseños definitivos del intercambiador a desnivel denominado Versalles, ubicado en el municipio de Calarcá, en el PR 4+0800 de la ruta 40 tramo 03.</t>
  </si>
  <si>
    <t xml:space="preserve">H13R14. Continuidad ALO.
Con la expedición del Conpes 3433 de 2006, se establece la importancia estratégica para el transporte de carga del corredor vial para conectar la autopista Bogotá – Girardot en el sur, con la autopista Bogotá – Tunja en el norte. El proyecto total tiene una longitud de 49 Km . La nación ha cumplido de manera parcial, pues dentro de las obras que le competen al INVÍAS, existen algunos segmentos viales sin terminar, bordillos inconclusos y accesos a los puentes sin pavimentar. 
</t>
  </si>
  <si>
    <t>H17R14. Al revisar el desarrollo del Contrato de Obra Pública 409 del 5 de agosto de 2010, se observa la suscripción del Acta de Fijación de Ítems No Previstos el 18 de agosto de 2011 por parte del Secretario General Técnico del INVIAS y el Contratista con la inclusión de ítem “Cemento asfaltico de penetración” por $1.593 pesos/kilogramo   del contrato presentando como justificación  que en las Especificaciones Técnicas de INVÍAS existe un ítem independiente para el pago del asfalto. . La interventoría en ningún momento analizó técnicamente el incremento que sufre el precio unitario final del ítem “mezcla densa en caliente MDC-2” al incluirle el costo del asfalto, ni se observa soporte de estudio técnico comparativo o consultas de precios de mercado correspondientes.</t>
  </si>
  <si>
    <t>H20R14. Desarrollo Vial Transversal del Sur Módulo 1 – Construcción de la Variante San Francisco – Mocoa”; Invías suscribió el contrato 407 el 5 de agosto de 2010, por un valor inicial de $401.550.3 millones  incluido IVA y plazo de 72 meses de los cuales tres (3) meses eran para Pre construcción y 72 meses para Construcción. Se aprecia que transcurridos 48 meses de ejecución del proyecto, correspondiente al 67% del total del plazo del proyecto, se tiene un avance del 30% en la actividad de explanación y del 18% de puentes y/o Viaductos, mientras que no se registra avance en las actividades de afirmado y doble calzada.</t>
  </si>
  <si>
    <t xml:space="preserve">H34R14. Plazo ejecución del contrato 794 de 2009.
Se evidenció que en el numeral 9 de la  Adenda No. 1 del 27 de febrero de 2009 del Pliego de Condiciones; se modificó  entre otros el plazo de ejecución del contrato del numeral 1.19; en el siguiente sentido: “El plazo previsto para la ejecución del Contrato será de Treinta y Seis (36) meses (…)” y en la Cláusula Cuarta del Contrato se estableció el siguiente plazo “El plazo para la ejecución del contrato será de 48 meses (…)”. </t>
  </si>
  <si>
    <t xml:space="preserve">H45R14. Estudios y diseños entregados por el Invías. 
El Estudio Geotécnico y de Pavimentos efectuado en la consultoría cuya valor se estima en $998.133.646 no fue utilizado en desarrollo de la obra, debido a que en la revisión y ajuste a los diseños efectuada en la adición N° 1 del 26 de septiembre de 2014 del contrato No 1788 de 2012, suscrita por el Director de Contratación del INVIAS y por la cual se  pagó un valor de $165.530,417 se cambió el diseño de pavimento. </t>
  </si>
  <si>
    <t>H47R14. Diseños sitios críticos.
En la ejecución del contrato No 1788 de 2012 se realizó la elaboración de 11 estudios y Diseños en sitios críticos sobre la vía Orrapihuasi – Florencia en los Departamentos del Huila y Caquetá sobre los siguientes puntos de referenciación PR23+440;PR26+800;PR33+900;PR34+080;PR34+694;PR36+700;PR37+100;PR38+800;PR42+500;PR47+760;PR53+400, de los cuales solo se ejecutaron 4 obras cuyo diseños tuvieron un por valor de $541.035.600 y quedaron 7 sitios críticos a los que no se le efectúo su construcción, Lo cual conlleva a que se reduzcan las metas físicas por inversión en estudios y diseños que no se materializan en la obra.</t>
  </si>
  <si>
    <t>H49R14. Plazo contractual.
Contrato de obra No. 1788 del 7 de noviembre de 2012, El plazo inicial del contrato se estableció en de 22 meses a partir de la suscripción del acta de inicio, sin embargo fue objeto de 2 prórrogas, una de 12 días y otra de 60 días respectivamente, Lo cual conlleva a que se extienda el plazo contractual generando demoras en los tiempos de viaje e incomodidades a los usuarios de las vías intervenidas.</t>
  </si>
  <si>
    <t>H66R14. Ubicación y priorización de puentes peatonales (Caso Chiquinquirá).
Dentro del convenio 3075 de 2013 En el caso del puente junto a la casa de la cultura, no se tuvo en cuenta que la misma está declarada como patrimonio cultural, y como tal, cualquier intervención se debe consultar con el Ministerio de Cultura.</t>
  </si>
  <si>
    <t>H74R14. Obras inconclusas y calidad de las mismas convenio 2252 de 2012.
la construcción de placa huella, presentaban deficiencias en su calidad, entre las cuales se encuentran: agrietamiento de concreto, tanto en placa como piedra pegada; desgaste prematuro de la zona de rodadura de las placas de concreto, elementos mal construidos y colocados (cunetas y bordillos), juntas sin sellar, colocación incorrecta de arriostramientos, entre otros.</t>
  </si>
  <si>
    <t>H80R14. Dentro de la carpeta del convenio 598 del 2013, no se evidencia la resolución de justificación de la contratación directa, conforme con lo observado en la visita administrativa a la oficina de Archivo del 1° piso de las instalaciones del INVÍAS.</t>
  </si>
  <si>
    <t>H84R14. Plazo contractual contrato 2013-02-0959  y convenio 598 de 2013.
Se evidencia que existe una inconsistencia temporal entre el plazo del Convenio y el del contrato, del cual el segundo excede el plazo originalmente pactado en 17 meses. Lo anterior en consideración a que el plazo original del convenio vencía el 31 de diciembre de 2013 y el contrato de obra se celebró con un plazo de 20 meses, es decir, que con el solo hecho de su suscripción la Gobernación estaba comprometiéndose con un plazo que excedía su capacidad de ejecución original.</t>
  </si>
  <si>
    <t>H85R14. Cumplimiento del plazo del convenio  598 de 2013.
Se pudo observar que las obras no estarán en el plazo en el que finaliza la prórroga del adicional 2 . Lo anterior, se sustenta en el hecho que de los aproximadamente 22 kilómetros pavimentados del alcance físico estimado en la actualidad del contrato derivado, solo se ha llegado hasta el PR 17+700 aproximadamente.</t>
  </si>
  <si>
    <t>H99R14. Del convenio 2454 de 2013 se desprende el Contrato de obra 113 de 2014.
No se cumplió con la meta física establecida contractualmente debido a que en el replanteo realizado en sitio, se definieron obras teniendo en cuenta el recurso financiero con que contaba el contrato. Por deficiencias en la estructuración de estudios previos, lo cual conlleva a recorte e incumplimiento de las metas físicas definidas en el contrato.</t>
  </si>
  <si>
    <t xml:space="preserve">H132R14. Estructuración, seguimiento y control de proyectos.
Al hacer revisión de los elementos que constituyen la línea base del tiempo de diversos proyectos y su relación con la línea base de costos (presupuesto), se evidencian falencias en la construcción de los mismos, lo que conlleva a una presunta afectación a los procesos de control y seguimiento de los proyectos. </t>
  </si>
  <si>
    <t>H137R14. Funciones de los supervisores designados por INVÍAS.
Los supervisores designados por Invías no están cumplimiento a cabalidad con sus funciones, acorde con lo establecido en la  Resolución No. 3376 de julio 28 de 2010. Contratos 526 y 542  2012, Contrato 794 de 2009, Convenio 1222 de 2014, Contrato 544 de 2012, Contrato 563 de 2012, Contrato 581 de 2012 y 409 de 2010, Contrato 529 de 2012, 2031 de 2012 y 546 de 2012 y Contrato 807 de 2009.</t>
  </si>
  <si>
    <t>H146R14. Seguimiento al trámite de cesión de las pólizas suscritas con la aseguradora Cóndor  en liquidación.
Si bien es cierto que la Entidad en algunos casos  requirió al contratista para realizar la respectiva cesión con otra Compañía aseguradora, la Entidad, una vez informada de la no cesión o nueva suscripción, no tomó acciones correspondientes con miras a la protección de la Entidad frente a un posible incumplimiento, como es el caso de las pólizas No: 300031128, 300042141, 300010069, 300073974.</t>
  </si>
  <si>
    <t>H157R14. Reservas presupuestales Dentro de las reservas constituidas al cierre de la vigencia 2014, están incluidas las correspondientes a 290 contratos por $130.717.2 millones.</t>
  </si>
  <si>
    <t>H2ACSRT17. Recursos del Convenio 2219 de 2013 en riesgo.
Efectuado un análisis al Convenio 2219 de 2013 que el INVIAS suscribió con la alcaldía de Riohacha, con un plazo inicial hasta el 31 de diciembre de 2014 y valor de  $6.750 millones, se encontró que el mismo presentó 9 modificaciones, que adicionó su valor en $2.000 millones y extendió el plazo contractual hasta el 30 de mayo de 2016, a pesar de lo cual, según informe de la interventoría efectuada mediante el contrato 275 de 2014, el contratista a la fecha estipulada para la finalización del contrato de obra, no cumplió con las metas físicas.</t>
  </si>
  <si>
    <t>H81R16. Administrativo. Firma del Director  en la Convocatoria.
El Director del INVIAS no suscribió la convocatoria 325 de 2015 desconociendo lo previsto en el artículo 31 de la ley 909 de 2004.</t>
  </si>
  <si>
    <t>H8R15. Planeación contratos de interventoría celebrados con ocasión del Convenio Interadministrativo 1724-2013. 
Contratos de Interventoría 4054-2013, 4055-2013,4105-2013, 4106-2013, 4147-2013, 4148-2013, 4149-2013, 4183-2013, celebrados por el Invías.
- El Invías suscribió los  ocho (8) mencionados contratos de interventoría para el seguimiento a los contratos de obra derivados del Convenio 1724, sin embargo, la Gobernación de Boyacá celebró  cuatro (4) contratos de obra, quedando algunos contratos con mas de una interventoría.</t>
  </si>
  <si>
    <t>Fiscal, disciplinario y penal</t>
  </si>
  <si>
    <t>Disciplinario</t>
  </si>
  <si>
    <t>Incumplimiento de los deberes funcionales del interventor del contrato, referido a las funciones de vigencia técnica y de los deberes del contratista establecidos en el Numeral 2 del artículo 5 de la Ley 80 de 1993.</t>
  </si>
  <si>
    <t xml:space="preserve">                                                                                             
Hacer exigibles los informes (bajo parámetros técnicos) que los supervisores de los contratos y convenios  deben presentar en relación con el cumplimiento de las obligaciones contractuales, entendiendo que se  configura responsabilidad disciplinaria de la ejecución insuficiente de las funciones, en el reporte insuficiente de información y/o ausencia de evidencias y/o soportes documentales.</t>
  </si>
  <si>
    <t xml:space="preserve">
Documentar un procedimiento para garantizar la integralidad de los expedientes contractuales, exigiendo documentos mínimos, incluido el Informe Mensual de Supervisión.  En cumplimiento de lo establecido en el parágrafo segundo del artículo 39 de la Ley 80 de 1993.  </t>
  </si>
  <si>
    <t>Las irregularidades señaladas denotan debilidades en el sistema de control interno con respecto al cumplimiento de los tiempos establecidos para las etapas del proceso contractual.</t>
  </si>
  <si>
    <t xml:space="preserve">Fortalecer la etapa de planeación y estructuración de los proyectos (Convenios Interadministrativos o contratos),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t>
  </si>
  <si>
    <t>Debilidades en el análisis jurídico del proyecto de contrato a suscribir, dado que no existe congruencia en el análisis de riesgos, lo dicho en los pliegos y el contrato finalmente suscrito respectivamente de la suficiencia de las garantías exigidas. Como consecuencia la entidad asume riesgos que están a cargo del contratista por la inexistencia de las garantías que derivan amparar los mismos.</t>
  </si>
  <si>
    <t xml:space="preserve">Revisión y actualización de la matriz de riesgos.
</t>
  </si>
  <si>
    <t>Documentar el riesgo inherente y el residual en obras de dragado, soportando jurídicamente el apetito del riesgo  y las garantías a exigir.</t>
  </si>
  <si>
    <t>Matriz de riesgo actualizada</t>
  </si>
  <si>
    <t>Incumplimiento de los deberes funcionales del interventor del contrato, referidos a las funciones de seguimiento y de los deberes del contratista establecidos en Numeral 2 del artículo 5 de la Ley 80 de 1993.</t>
  </si>
  <si>
    <t xml:space="preserve">                                                                                             
Hacer exigibles los informes (bajo parámetros técnicos) que los supervisores de los contratos y convenios  deben presentar en relación con el cumplimiento de las obligaciones contractuales, entendiendo que se  configura responsabilidad disciplinaria de la ejecución insuficiente de las funciones, en el reporte insuficiente de información, y/o, ausencia de evidencias y/o soportes documentales.</t>
  </si>
  <si>
    <t xml:space="preserve">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</si>
  <si>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14 01 012   </t>
  </si>
  <si>
    <t>H9R15. Supervisión del Convenio Interadministrativo 1724 de 2013.
En el acervo documental de la carpeta del convenio y en los obrantes enviado con oficio OCI20757 del 5 de mayo de 2016, no se evidencia la existencia de documentos correspondientes a la vigilancia y control de la ejecución del Convenio.</t>
  </si>
  <si>
    <t>AUDITORIA CUMPLIMIENTO RED TERCIARIA 2017 - ACSRT17</t>
  </si>
  <si>
    <t>APCSMF18</t>
  </si>
  <si>
    <t>H1APCSMF18. Mayores cantidades de obras pagadas contrato 688 de 2015. De 2016-100263-80914-D.
Acción 1.Mediante factura número 28 de fecha 30/12/2015, por valor de $1.009.298.938, correspondiente al acta de avance de obras número tres (03) de 28/12/2015, se incluyeron 70.000 m3 de dragado, a pesar que los informes semanales, evidencian que para ese momento (28/12/2015), solo se habían dragado 3.865 m3 correspondiente a 17,33 horas que la draga PILCAS llevó a cabo en la semana 11, que cubrió el periodo comprendido del 07/12/2015 al 14/12/2015.En los Subsiguientes informes semanales 12 a 14 que cubrieron el periodo comprendido entre el 15/12/2015 al 03/01/2016, no se reportan horas efectivas de actividades de dragado.
Acción 2. Mediante factura número 30 de 24 de junio de 2016, se facturó por concepto de Provisión por Gestión Medioambiental un monto de $57.171.806 (incluye AIU e IVA), esto sin que se evidencie en el expediente contractual aportado las actividades llevadas a cabo y los análisis de precios unitarios presentados y las actas de aprobación por parte de la interventoría.
Acción 3. En el informe mensual número siete (7) se manifiesta que “el contratista lleva un volumen acumulado de 165.000m3” de dragado, valor que coincide medianamente con lo dicho en el informe semanal número veintinueve (29), en el que dice: “A la fecha se han dragado aproximadamente 170.000 m3”. Posteriormente, en el informe semanal número treinta (30), que va desde el 02 de al 10 mayo de 2015 e incluye 82 horas efectivas de dragado de la DRAGA PILCAS y 77 horas que efectivas de dragado de la Draga La Hermandad, se dice que el dragado no supera los 200.000 m3. A pesar de lo anterior, en la factura número 30 se incluyeron 132.229 m3 de dragado de los cuales 52.000 m3 nos e encuentran soportados y/o guardan correlación con lo manifestado en los informes semanales 29 y 30, y el informe mensual número 7, ni con los rendimientos reportados (180 m3/h PILCAS y 200m3/h la Hermandad) por las Dragas utilizadas.</t>
  </si>
  <si>
    <t>H2APCSMF18. Cronología pliegos contrato 688 de 2015. 
Acción 1. En el parágrafo tercero de la cláusula segunda del contrato dice: “El contrato de obra NO se encuentra sujeto a ajustes de conformidad con lo establecido en el memorando SMF 27596 del 27 de abril de 2015”. Esto a pesar de que la minuta establecida en los pliegos definitivos dice en la cláusula segunda lo siguiente: “PARÁGRAFO TERCERO: AJUSTE. – El contrato de obra se encuentra sujeto a ajustes de conformidad con lo establecido en el Pliego de Condiciones de la Licitación Publica”. Este asunto es un cambio sustancial realizado a los pliegos, el cual se hizo fuera de los tiempos establecidos para las adendas y que no fue conocido de manera previa por los demás participantes del proceso de selección.
Acción 2 .En el parágrafo primero de la Cláusula Tercera dice: “PARÁGRAFO PRIMERO: Mediante memorando SMF 28637 del 30 de abril de 2015 la Subdirección marítima fluvial manifiesta: “ (…) Hacer aclaraciones al proceso LP-DO-SMF-002-2015, CONSTRUCCIÓN DE OBRAS DE ADECUACIONES Y REHABILITACIÓN DEL MUELLE DE LETICIA AMAZONAS, en el documento PRESUPUESTO OFICIAL, en el sentido de confirmar que el ítem Provisión para Gestión Social Ambiental se tiene estimado utilizar para obras. (…)”. Asunto que cambia de manera sustancial el panorama financiero del contrato y de lo cual no tuvieron conocimiento, por lo menos en el proceso de selección los demás participantes.
Acción 3.  Los pliegos dicen: “Salvo fuerza mayor o caso fortuito, debidamente comprobados (a juicio del INVIAS), si el Adjudicatario se negare a cumplir con las obligaciones establecidas en el Pliego y específicamente las de suscribir y perfeccionar el contrato durante el término señalado, el INVIAS hará efectiva la Garantía de Seriedad constituida para responder por la seriedad de la Propuesta, sin menoscabo de las acciones legales consecuentes al reconocimiento de perjuicios causados y no cubiertos por el valor de la citada garantía y sin perjuicio de la inhabilidad para contratar por el termino de cinco (5) años, de conformidad con lo previsto en el ordinal (e) del numeral 1º del Art 8 de la Ley 80 de 1993.”, (subrayado fuera de texto) pero contrario a esto el contrato 688 se suscribió el día 07 de mayo de 2015, cuando la fecha limite era el día 23 de abril de 2015, es decir tres días después de la fecha de publicación de acto adjudicación, el cual se llevó a cabo el día 20 de abril de 2015.
Acción 4. Los pliegos dicen: “La construcción de la garantía y del seguro, deberá efectuarla el contratista dentro de los tres (3) días hábiles siguientes a la firma del contrato, so pena de incurrir en causal de incumplimiento del contrato sancionable con multa, o de que el Instituto pueda hacer efectiva la póliza de seriedad de la oferta.”. Contrariando lo anterior, la póliza de cumplimiento 45-44-101063046 de Seguros del estado S.A. fue expedida el día 19 de mayo de 2015, es decir siete (7) días hábiles después de la fecha de suscripción (07/05/2015) del contrato, y la póliza de responsabilidad civil extracontractual 45-40-101028956 de la misma firma aseguradora en mención se expidió el 04 de junio de 2015.</t>
  </si>
  <si>
    <t>H5APCSMF18. Garantías  necesarias del contrato No 688 de 2015. se observa que el contratista no constituyo la garantía que ampare los riesgos que en este sentido son imputables al mismo tampoco las mismas le fueron exigidas a pesar de lo establecido en los pliegos definitivos.</t>
  </si>
  <si>
    <t xml:space="preserve">H6APCSMF18. Pagos por Movilización y desmovilización equipos de dragado.  En la ejecución del Contrato 688 de 2015 se realizaron pagos por concepto de movilización y desmovilización de equipos de dragado por valor de $371.667.823 pesos, de los cuales no se encuentran soportes idóneos en el expediente contractual aportado por la entidad que permitan verificar y comprobar las operaciones y transacciones que justifiquen dicha erogación.  </t>
  </si>
  <si>
    <t>H2DP17. Ajuste factor multiplicador contrato N° 1739 de 2015.
Revisada las actas de costos de interventoría de los meses de diciembre de 2016 y enero de 2017, se observó que se realizó el pago de las actas de costos de interventoría de los respectivos meses con un factor multiplicador ajustado pero no en la proporción correspondiente, generándose un mayor valor pagado por este concepto.
Presunto daño patrimonial por valor de $164.720.
Acción 2.  (Acción 1 considera efectiva de conformidad con la Circular 05 de 2019 de la CGR).</t>
  </si>
  <si>
    <t>H3DP17. Ajuste factor multiplicador contrato N° 1751 de 2015.
En las actas de costos de interventoría de los meses de octubre, noviembre y diciembre de 2016 y enero, febrero y marzo de 2017, se observó que se realizó el pago de los meses mencionados con un factor multiplicador (2.36) sin tener en cuenta que debía ajustarse este factor, toda vez que la firma interventora no realizó el total de los pagos de los aportes parafiscales del personal vinculado, generándose un mayor valor pagado por este concepto.
Presunto daño patrimonial por valor de $1.262.080.
Acción 3.  (Acción 1 considera efectiva de conformidad con la Circular 05 de 2019 de la CGR).</t>
  </si>
  <si>
    <t>H3DP17. Ajuste factor multiplicador contrato N° 1751 de 2015.
En las actas de costos de interventoría de los meses de octubre, noviembre y diciembre de 2016 y enero, febrero y marzo de 2017, se observó que se realizó el pago de los meses mencionados con un factor multiplicador (2.36) sin tener en cuenta que debía ajustarse este factor, toda vez que la firma interventora no realizó el total de los pagos de los aportes parafiscales del personal vinculado, generándose un mayor valor pagado por este concepto.
Presunto daño patrimonial por valor de $1.262.080.
Acción 2.  (Acción 1 considera efectiva de conformidad con la Circular 05 de 2019 de la CGR).</t>
  </si>
  <si>
    <t>H4DP17. Ajuste factor multiplicador contrato N° 1612 de 2015.
Revisadas las actas de costos de interventoría de los meses de octubre, noviembre y diciembre de 2016 y enero, febrero y marzo de 2017, se observó que se realizó el pago de los respectivos meses con un factor multiplicador (2.36) sin tener en cuenta que debía ajustarse este factor, toda vez que la firma interventora no  fue quien realizó los pagos de los aportes parafiscales del personal vinculado, generándose un mayor pago por este concepto.
Presunto daño patrimonial por valor de $290.105.
Acción 2.  (Acción 1 considera efectiva de conformidad con la Circular 05 de 2019 de la CGR).</t>
  </si>
  <si>
    <t>H7DP17. Ajuste factor multiplicador contrato N° 1545 de 2015.
Revisada las actas de costos de interventoría de los meses de octubre, noviembre y diciembre de 2016 y enero, febrero y marzo de 2017, se observó que se realizó el pago de las actas de costo de interventoría de los respectivos meses con un factor multiplicador (2.36) sin tener en cuenta que debía ajustarse este factor, toda vez que la firma interventora no fue quien realizó el total de los pagos de los aportes parafiscales del personal vinculado, generándose un mayor pago por este concepto.
Presunto daño patrimonial por valor de $1.703.255.
Acción 2.  (Acción 1 considera efectiva de conformidad con la Circular 05 de 2019 de la CGR).</t>
  </si>
  <si>
    <t>AUDITORIA PETICIÓN CIUDADANA 2018 - APCSMF18</t>
  </si>
  <si>
    <t>AF2018</t>
  </si>
  <si>
    <t>Generar flujos de información con las áreas origen y establecer los criterios necesarios,  para el reconocimiento contable y/o revelación.</t>
  </si>
  <si>
    <t>Política Contable actualizada</t>
  </si>
  <si>
    <t>Lista de chequeo</t>
  </si>
  <si>
    <t>Establecer criterios y parámetros de información en la caracterización del Proceso Control Financiero y Contable</t>
  </si>
  <si>
    <t>Caracterización del proceso Control Financiero y Contable actualizada</t>
  </si>
  <si>
    <t xml:space="preserve">Actualizar, socializar e Implementar las políticas contables en lo referente a los predios de uso publico.
</t>
  </si>
  <si>
    <t>Para la CGR el Instituto cuenta es con un auxiliar donde se encuentran relacionados los bienes que están registrados en la contabilidad, pero no con un inventario físico que le permita cruzar cifras para determinar su consistencia y razonabilidad.</t>
  </si>
  <si>
    <t>Lo establecido en la Resolución 484 de 2017 por la cual se modifica la Resolución 533 de 2015 y el numeral 1.1.10 del instructivo 002 del 8 de octubre de 2015 de la Contaduría General de la Nación, que dice textualmente: “Los terrenos sobre los que se construyen los bienes de uso público se reconocerán por separado”. Lo anterior por deficiencias en la gestión para acogerse al nuevo marco normativo contable, lo cual afecta la razonabilidad de los estados financieros.</t>
  </si>
  <si>
    <t>Lo anterior por deficiencias en la conciliación con las diferentes dependencias administrativas y ejecutoras así como en la aplicación efectiva de los controles y trae como consecuencia que los Estados Financieros no sean claros y comprensibles para la ciudadanía, entidades y órganos de control interesados. Todo lo anterior afecta la razonabilidad de los estados financieros.</t>
  </si>
  <si>
    <t>Aplicar el nuevo marco normativo para entidades de gobierno en lo relacionado a las Notas de los Estados Financieros.</t>
  </si>
  <si>
    <t>Aplicar la lista de chequeo al momento de realizar los Estados Financieros.</t>
  </si>
  <si>
    <t>Administrativo con presunta Incidencia disciplinaria</t>
  </si>
  <si>
    <t xml:space="preserve">14 05 001   </t>
  </si>
  <si>
    <t xml:space="preserve">Situación originada por deficiencias en la gestión, en la aplicación de controles, de supervisión y seguimiento , que genera riesgo de incumplimiento a los términos estipulados en los respectivos contratos, del artículo 11 de la Ley 1150 de 2007  y lo establecido en el procedimiento interno ACONTR-PTR-5. </t>
  </si>
  <si>
    <t>Acción 2: Realizar seguimiento a la liquidación de los contratos observados por la CGR, con el fin de proceder a la liquidación de los mismos.</t>
  </si>
  <si>
    <t>Documento  de Liquidación</t>
  </si>
  <si>
    <t xml:space="preserve">14 04 100   </t>
  </si>
  <si>
    <t>Situación que se  traduce  en una gestión deficiente  para la consecución  y provisión oportuna de los recursos necesarios para atender los pagos y deficiencias en la articulación entre las áreas que tienen que ver con el proceso</t>
  </si>
  <si>
    <t>Lo anterior pues tal como indico la entidad “que respecto del flujo de información de los procesos de conocimiento de los Abogados de defensa Judicial hacia la OAJ, esta se solicita permanentemente vía correo electrónico o teléfono”, sin que del desarrollo de dicho procedimiento, se derive un soporte evidencia del control, que permita tener certeza e inmediatez respecto de la información del estado o desarrollo del proceso (...)</t>
  </si>
  <si>
    <t>Emitir certificación de pago a los contratistas de prestación de servicios profesionales y de apoyo a la gestión (abogados) respecto del cumplimiento de la obligación contractual del cargue de información en el aplicativo de información Ekogui, previo aval del jefe de la Oficina Asesora Jurídica.</t>
  </si>
  <si>
    <t xml:space="preserve">Certificación de pago que incorpora el aval por parte del jefe de la Oficina Asesora Jurídica respecto del diligenciamiento de todas las casilla a las que esta obligado cada abogado contractualmente a diligenciar en el aplicativo de información Ekogui. </t>
  </si>
  <si>
    <t>Certificación de pago que incorpora el aval por parte del jefe de la Oficina Asesora Jurídica
Numero de certificaciones = número de contratistas de prestación de servicios (abogados)</t>
  </si>
  <si>
    <t>Verificar por parte de la OAJ, el diligenciamiento de todos los campos en el aplicativo de información Ekogui por parte de los servidores públicos (abogados de planta de la DT) a que están obligados, so pena de las acciones disciplinarias a que haya lugar.</t>
  </si>
  <si>
    <t>Reporte semestral de verificación</t>
  </si>
  <si>
    <t xml:space="preserve">14 05 004   </t>
  </si>
  <si>
    <t xml:space="preserve">Lo identificado por deficiencias en la planeación y ejecución del contrato y en la aplicación de los controles, por lo cual hay un posible alcance fiscal y disciplinario, ya que presuntamente se contraviene lo estipulado en el artículo 209 de la CN; artículo 3 de la Ley 489 de 1998 (Principios de Economía, Eficiencia y Eficacia);  los artículos 3,  4 y 26 de la Ley 80 de 1993; Artículo 82 y 83 de la Ley 1474 de 2011 en concordancia con el artículo 3 de la Ley 610 de 2000. </t>
  </si>
  <si>
    <t>Elaborar e implementar una bitácora para la estructuración de proyectos de la Subdirección de la Red Nacional de Carreteras.</t>
  </si>
  <si>
    <t>Elaboración y aprobación de la bitácora  para la estructuración de proyectos de la Subdirección de la Red Nacional de Carreteras (la cuál reposará dentro del expediente documental.), para su cumplimiento a partir de la socialización.</t>
  </si>
  <si>
    <t>Bitácora elaborada, aprobada y socializada  para la estructuración de proyectos de la Subdirección de la Red Nacional de Carreteras.</t>
  </si>
  <si>
    <t>Las situaciones identificadas por deficiencias tanto en la planificación, como en el proceso constructivo, por insuficiencia  en la aplicación de controles efectivos, que podrían generar  mayores costos en el proyecto y  riesgos: de aumento de los indicadores de accidentalidad  por  incremento en el IRI, de  aceleración en el deterioro general del sector, pudiéndose propagar a las áreas aledañas tanto a los parches como a los sitios ya intervenidos con la estructura de concreto asfáltico.</t>
  </si>
  <si>
    <t xml:space="preserve">1. Se crearan protocolos de avance técnicos de  obra, que garanticen que las especificaciones  técnicas y diseños de obras, cumplen con la establecido. en garantía de las obras que se reciben. 
</t>
  </si>
  <si>
    <t xml:space="preserve">2. Realizar auditorías de seguimiento técnico en obra, en garantía de verificar la calidad de las obras que se están ejecutando  la fecha de inicio del presente plan de mejoramiento, como medida de control preventiva.
</t>
  </si>
  <si>
    <t xml:space="preserve">
2. Realizar auditorías de seguimiento técnico en obra, en garantía de verificar la calidad de las obras que se están ejecutando.
</t>
  </si>
  <si>
    <t xml:space="preserve">
3. Se requerirá a la interventoría y al contratista para efectuar las respectivas correcciones, los defectos y deficiencias constructivos detectados por la contraloría. </t>
  </si>
  <si>
    <t xml:space="preserve">
3. Informe técnico  de la interventoría con registro fotográfico que demuestre la corrección al problema evidenciado. </t>
  </si>
  <si>
    <t>Lo identificado por deficiencias en el desarrollo del contrato y en la aplicación de los controles, con lo cual presuntamente se incumplió lo previsto en el artículo 209 de la CN; artículo 3 de la Ley 489 de 1998 (Principios de Economía, Eficiencia y Eficacia); numerales 8 y 9 del Artículo 4 y numeral 1 del Artículo 26 de la Ley 80 de 1993 y Artículos 83 y 84 de la Ley 1474 de 2011 en concordancia con el artículo 3 de la Ley 610 de 2000. Por tanto, el hallazgo tiene presunta incidencia fiscal y disciplinaria.</t>
  </si>
  <si>
    <t>Lo identificado por deficiencias en el desarrollo del contrato y en la aplicación de los controles, con lo cual presuntamente se incumplió lo previsto en el artículo 209 de la CN; artículo 3 de la Ley 489 de 1998 (Principios de Economía, Eficiencia y Eficacia); los numerales 1, 4 y 9 del Artículo 4 y en el numeral 1 del Artículo 26 de la Ley 80 de 1993 y Artículos 83 y 84 de la Ley 1474 de 2011 en concordancia con el artículo 3 de la Ley 610 de 2000. Por tanto, el hallazgo tiene presunta incidencia fiscal y disciplinaria.</t>
  </si>
  <si>
    <t>Lo identificado por deficiencias en la planeación y ejecución del contrato y en la aplicación de los controles, por lo cual el presente hallazgo tiene presunto alcance disciplinario, ya que se contraviene lo estipulado en el artículo 209 de la CN; artículo 3 de la Ley 489 de 1998 (Principios de Economía, Eficiencia y Eficacia); numerales 3 y 9 del Artículo 4 de la Ley 80 de 1993; Artículo 82 de la Ley 1474 de 2011 en concordancia con el artículo 3 de la Ley 610 de 2000.</t>
  </si>
  <si>
    <t>Anexo técnico ajustado</t>
  </si>
  <si>
    <t>Situación por debilidades en el mantenimiento oportuno por parte del Contratista a las obras que han sido ejecutadas, así como en el mantenimiento de la vía, con lo cual se genera riesgo  de daños mayores o deterioro prematuro después del recibo final de las obras.</t>
  </si>
  <si>
    <t xml:space="preserve">
3. Acta de mesa de trabajo
</t>
  </si>
  <si>
    <t>1</t>
  </si>
  <si>
    <t>Deficiencias en la ejecución, seguimiento y control, así como la falta de mantenimiento y reparación oportuna orientada a proteger la estructura de pavimento y obras de drenaje construidas, con lo cual se genera posible afectación en la estabilidad de las obras ejecutadas y de los recursos invertidos, así como respecto de la seguridad y operación del tramo intervenido.</t>
  </si>
  <si>
    <t xml:space="preserve">2. Requerir al interventor y contratista con copia a la aseguradora para que se repararen los defectos constructivos detectados tanto por la Contraloría a, como por la auditoria de control posventa bajo la supervisión de la interventoría y documentar las reparaciones mediante informe con registro fotográfico.
</t>
  </si>
  <si>
    <t xml:space="preserve">
2, Requerimiento a interventoría y contratista para hacer efectiva la póliza de cumplimiento y estabilidad de obra y documentar las reparaciones mediante informe con registro fotográfico.
</t>
  </si>
  <si>
    <t xml:space="preserve">Las situaciones expuestas se generaron por la deficiente calidad de los trabajos realizados por parte del contratista que venía ejecutando el Contrato 3460 de 2008, en todos los frentes de trabajo (túnel principal, túneles corto y cielo abierto) (…)
(...) presunto incumplimiento de acuerdo a lo establecido en el Contrato 3460 de 2008 y su respectivo contrato de interventoría (...) </t>
  </si>
  <si>
    <t>Efectuar el acompañamiento técnico a la Oficina Asesora Jurídica, para el seguimiento al proceso arbitral No. 4980.</t>
  </si>
  <si>
    <t>Adelantar seguimiento en tiempo real para verificar el avance de las obras de los contratos en ejecución para la terminación del proyecto Cruce de la Cordillera Central, que permita advertir alertas ante posibles incumplimientos y deficiencias en los procesos constructivos.</t>
  </si>
  <si>
    <t>Realizar visitas de seguimiento en tiempo real para verificar el avance de las obras de los contratos en ejecución para la terminación del proyecto Cruce de la Cordillera Central, que permita advertir alertas ante posibles incumplimientos y deficiencias en los procesos constructivos.</t>
  </si>
  <si>
    <t>Actas de comité</t>
  </si>
  <si>
    <t>Lo expuesto tiene presunta incidencia disciplinaria por inobservancia de lo previsto en el Contrato 3460 de 2008 y su respectivo Contrato de interventoría; numeral 8 del artículo 26 de la ley 80 de 1993; Artículos 83 y 84 de la Ley 1474 de 2011 y numeral 9 del capítulo 8.3 del Manual de Interventoría del INVÍAS.</t>
  </si>
  <si>
    <t xml:space="preserve">
El INVIAS no tuvo en cuenta en el proceso de planeación del Contrato 806 de 2017, una cuantificación detallada y precisa de las actividades y costos reales de los faltantes del proyecto, lo que conllevó a una serie de ajustes y modificaciones al alcance del mismo, por debilidades en el proceso de estructuración contractual (...)</t>
  </si>
  <si>
    <t>Elaborar y formalizar un documento guía para la planeación y estructuración de proyectos estratégicos.</t>
  </si>
  <si>
    <t>Documentación de la guía "Planeación y estructuración de proyectos estratégicos."</t>
  </si>
  <si>
    <t>Guía "Planeación y estructuración de proyectos estratégicos."</t>
  </si>
  <si>
    <t>Deficiencias en la coordinación institucional entre entidades para la definición de la solución del sitio crítico conocido como Quebrada Blanca (PR 93+000 al PR 93+200). Incumplimiento de obligaciones contraídas en el convenio interadministrativo por parte de las entidades intervinientes.</t>
  </si>
  <si>
    <t xml:space="preserve">Estructurar una guía para la coordinación interinstitucional, a manera de herramienta  metodológica, de manera que se establezcan claramente las  competencias y responsabilidades de los intervinientes en los convenios a suscribir </t>
  </si>
  <si>
    <t>La situación expuesta evidencia deficiencias en los procesos de planeación de la gestión predial del proyecto, que no fue correctamente dimensionada ni por el Ente Nacional ni por el Ente Territorial, dando lugar a esta situación de indefinición que de no solucionarse puede afectar el alcance del proyecto contratado mediante el Contrato de Obra 1200 de 2016 (se podría llegar a tener un corredor inoperativo que no conecte los puntos de llegada y destino), lo cual constituye una presunta falta disciplinaria al no cumplirse lo establecido en el Artículo 209 de la CN (Principio de Economía); Artículo 3 Ley 489 de 1998 (Principios de Eficiencia, Economía y Responsabilidad) y los numerales 1 y 3 del artículo 26 de la Ley 80 de 1993.</t>
  </si>
  <si>
    <t>(…) se debe a las deficiencias en planeación que presenta el proyecto, al partir de supuestos que no se iban a realizar (…).</t>
  </si>
  <si>
    <t>(…) existe un nivel de incertidumbre en todas las mediciones realizadas en las distintas campañas (…)</t>
  </si>
  <si>
    <t>Elaborar e implementar una bitácora para la estructuración de proyectos de la Subdirección Marítima y Fluvial.</t>
  </si>
  <si>
    <t>Elaboración y aprobación de la bitácora  para la estructuración de proyectos de la Subdirección Marítima y Fluvial (la cuál reposará dentro del expediente documental.), para su cumplimiento a partir de la socialización.</t>
  </si>
  <si>
    <t>Bitácora elaborada, aprobada y socializada  para la estructuración de proyectos de la Subdirección Marítima y Fluvial.</t>
  </si>
  <si>
    <t xml:space="preserve">
2. Se requerirá a la interventoría y al contratista para  que efectúen las respectivas correcciones y deficiencias constructivos resultantes de los hallazgos de contraloría y la auditoria técnica posventa efectuada por el INVIAS. 
</t>
  </si>
  <si>
    <t xml:space="preserve">
1. Mesa de trabajo INVIAS, Gobernación de Magdalena, y municipio de Ciénaga.
</t>
  </si>
  <si>
    <t>N° de Actividades</t>
  </si>
  <si>
    <t>N° de Hallazgos</t>
  </si>
  <si>
    <t xml:space="preserve">12. Descripción del hallazgo </t>
  </si>
  <si>
    <t>28. Actividades / Unidad de medida</t>
  </si>
  <si>
    <t>31. Actividades / Cantidades Unidad de Medida</t>
  </si>
  <si>
    <t>32. Actividades / Fecha inicio</t>
  </si>
  <si>
    <t>36. Actividades / Fecha terminación</t>
  </si>
  <si>
    <t>40. Actividades / Plazo en semanas</t>
  </si>
  <si>
    <t>AUDITORIA FINANCIERA 2018 - AF18</t>
  </si>
  <si>
    <t>Disciplinario y Penal</t>
  </si>
  <si>
    <t>Disciplinario, Penal y Fiscal</t>
  </si>
  <si>
    <t xml:space="preserve">22 02 004   </t>
  </si>
  <si>
    <t xml:space="preserve">Como se evidenció en las distintas comunicaciones realizadas por la Corporación Autónoma Regional del Quindío — CRQ, frente a los posibles incumplimientos en la disposición de materiales; INVIAS, no fue eficiente en el manejo ambiental del proyecto y omitió sus funciones en el cumplimiento ambiental y seguimiento de las obras del proyecto.
</t>
  </si>
  <si>
    <t>La unidad ejecutora remitirá a la SMA los reportes mensuales.</t>
  </si>
  <si>
    <t>Reporte Mensual</t>
  </si>
  <si>
    <t>Falencias en los mecanismos de control interno del INVIAS que no permiten advertir frente a el reconocimiento y pago de ítems contratados, que son responsabilidad de otros acuerdos contractuales.
La ineficacia en la planeación por parte de INVIAS del Contrato No. 1883 de 2014, no permite advertir, las obligaciones contractuales del contratista UTSC como titular del permiso de vertimientos otorgado mediante Resolución CRQ No. 1633 de 2011.</t>
  </si>
  <si>
    <t>H2ACTL. D2. P2. Conformación y estabilidad en zonas de disposición de sobrantes ZODMES - ANLA - INVIAS.
Como se evidencia por la CGR en visita realizada los días del 11 al 15 de marzo en el departamento del Quindío y del 22 al 26 de abril de 2019 en el departamento del Tolima y se registra (...) que no se han tomado las medidas eficaces, en cuanto a las estructuras exigidas en LA y que las fallas y movimientos en masa, afectan las zonas de depósito así como las zonas aledañas.
Así mismo, es relevante precisar que en la construcción del proyecto cruce de la cordillera central Túnel de la Línea, contempla obras (la nueva calzada, túneles, puentes, viaductos) en donde se han generado volúmenes superiores a los autorizados en la Licencia Ambiental y se continúa depositando en las zonas de disposición agravando aún más la situación.
(...) Es así, que en la visita de la CGR en los días del 11 al 15/03/2019 y del 22 al 26 de abril de 2019, se observó cómo éstas obras posteriores no funcionaron, pues no mejoraron las condiciones de la zona de los depósito, como se observa en el registro fotográfico de la presente observación estas zonas se encuentran falladas.</t>
  </si>
  <si>
    <t>ACTL2018</t>
  </si>
  <si>
    <t xml:space="preserve">La unidad ejecutora solicitará  a la interventoría  un reporte mensual  de los volúmenes de materiales sobrantes programados (proyectados) y ejecutados (generados y dispuestos en ZODMES),  así como la actualización de volúmenes por contingencias, constatando los volúmenes dispuestos y autorizados por el licenciamiento ambiental. </t>
  </si>
  <si>
    <t xml:space="preserve">Elaborar y formalizar un informe acerca de las obligaciones ambientales del contrato, como experiencia hacia otros contratos. </t>
  </si>
  <si>
    <t xml:space="preserve">Documentación de informe sobre obligaciones ambientales del contrato. </t>
  </si>
  <si>
    <t xml:space="preserve"> Informe sobre obligaciones ambientales del contrato.</t>
  </si>
  <si>
    <t xml:space="preserve">H6R15. Planeación Contrato Plan Boyacá – Metas Físicas.
A marzo de 2016, se evidenciaron retrasos en todos los frentes de obra y reducción del alcance físico de las obras.
</t>
  </si>
  <si>
    <t>AUDITORIA DE CUMPLIMIENTO TÚNEL DE LA LÍNEA 2018 - ACTL</t>
  </si>
  <si>
    <t>H3AF17. Incertidumbre en Propiedades, Planta y Equipo – Entidades Liquidadas. 
Al cruzar el auxiliar contable de los bienes inmuebles fiscales, contra las actas de  transferencia a 31 de diciembre de 2017, se tomó muestra selectiva de 397 inmuebles de los cuales se determinó que 220 no se encuentran registrados en la contabilidad de INVÍAS. Lo que genera una incertidumbre en cuantía indeterminada en las cuentas “Propiedades Planta y Equipo -1605 Terrenos -1640 Edificaciones y la cuenta 3208 Patrimonio Institucional – Capital Fiscal.</t>
  </si>
  <si>
    <t>1. Revisar los documentos de entrega de bienes por parte de las entidades liquidadas como actas, escrituras públicas, entre otros, para determinar cuales bienes están actualmente en control del Instituto y cuales fueron trasladados a otras entidades. 
2. Determinar, según esa información cuales corresponden a bienes de uso público y bienes fiscales. 
3. De la gestión de conciliación, establecer las diferencias que están en proceso de depuración y presentarlas en las revelaciones.   
4. Producto de las actividades de revisión de los bienes durante el mes, suscribir las actas de conciliación entre las áreas administrativa y financiera, donde se evidencien las gestiones adelantadas y el plan de acción a seguir. 
5. Respecto de los bienes que aún están en proceso de identificación, generar un proyecto para la depuración de los bienes fiscales  que permitan su saneamiento. 
6. Los bienes que fueron recibidos en calidad de poseedor y de los que hasta ahora no se ha podido obtener el antecedente registral, realizar un proyecto para adelantar las gestiones tendientes a establecer su antecedente registral.</t>
  </si>
  <si>
    <t xml:space="preserve">Informe trimestral (220 predios), que evidencie el numero de predios conciliados. </t>
  </si>
  <si>
    <t>Revisar, depurar y actualizar entre el Grupo de Contabilidad y el Grupo de Bienes Inmuebles y Seguros las bases de bienes inmuebles fiscales para establecer cuáles no están en la contabilidad y las causas para su conciliación.</t>
  </si>
  <si>
    <t>1. Revisar los documentos de entrega de bienes por parte de las entidades liquidadas como actas, escrituras públicas, entre otros, para determinar cuales bienes están actualmente en control del Instituto y cuales fueron trasladados a otras entidades. 
2. Determinar, según esa información cuales corresponden a bienes de uso público y bienes fiscales. 
3. De la gestión de conciliación, establecer las diferencias que están en proceso de depuración, presentarlas en las revelaciones.   
4. Respecto a los bienes que aún están en proceso de identificación, generar un proyecto para la depuración de los bienes fiscales que permitan individualización. 
5. Los bienes que fueron recibidos en posesión y de los que hasta ahora no se ha podido obtener el antecedente registral, realizar un proyecto para adelantar las gestiones tendientes a establecerlo.</t>
  </si>
  <si>
    <t>Elaborar política de depuración de los BUP</t>
  </si>
  <si>
    <t>Política de depuración de Bienes de Uso Público</t>
  </si>
  <si>
    <t>Acción 1.
Establecer política para la depuración de los BUP en la cual se establezca los mínimos de Información para el reconocimiento de los BUP en los Estados Contables.</t>
  </si>
  <si>
    <t xml:space="preserve">Elaborar y actualizar el mapa de riesgos. </t>
  </si>
  <si>
    <t xml:space="preserve">Mapa de riesgos actualizada. </t>
  </si>
  <si>
    <t>Acción 2.
Establecer política para la depuración de los BUP en la cual se establezca los mínimos de Información para el reconocimiento de los BUP en los Estados Contables.</t>
  </si>
  <si>
    <t>Realizar la conciliación con la información recibida de las entidades en liquidación y los predios que actualmente se encuentran en control del Instituto, para hacer los reconocimientos que correspondan en la información financiera del Instituto respecto a los 220 predios observados.</t>
  </si>
  <si>
    <t>1. Revisar los documentos de entrega de bienes por parte de las entidades liquidadas como actas, escrituras públicas, entre otros, para determinar cuales bienes están actualmente en control del Instituto y cuales fueron trasladados a otras entidades. 
2. Determinar, según esa información cuales corresponden a bienes de uso público y bienes fiscales. 
3. Respecto a la gestión de conciliación donde se establezcan las diferencias que están en proceso de depuración, presentarlas en las revelaciones.   
4. Producto de las actividades de revisión de los bienes realizadas durante el mes suscribir las actas de conciliación entre las áreas administrativa y financiera, donde se evidencien las gestiones adelantadas y el plan de acción a seguir. Igualmente, que sirvan como evidencia ante los diferentes entes de control de las gestiones realizadas por el Instituto.
5. Respecto a los bienes que aún están en proceso de identificación, generar un proyecto para la depuración de los bienes fiscales  que permitan su saneamiento. 
6. Los bienes que fueron recibidos como posesión y de los que hasta ahora no se ha podido obtener el antecedente registral, deben incluirse en un proyecto para adelantar las gestiones tendientes a establecerlo.</t>
  </si>
  <si>
    <t>Estrategia para el mejoramiento de la información predial que se tiene de los bienes inmuebles fiscales en la base de predios.</t>
  </si>
  <si>
    <t>La política de aplicación del factor multiplicador.</t>
  </si>
  <si>
    <t xml:space="preserve">Acción 2.
Fijar en la nueva versión del “ Manual de Interventoría de contratos de obra pública “, una metodología sobre el alcance y la forma de calcular el “Factor Multiplicador de los contratos de Interventoría”. </t>
  </si>
  <si>
    <t xml:space="preserve">Acción 2.
Fijar en la nueva versión del “ Manual de Interventoría de contratos de obra pública “, una metodología sobre el alcance y la forma de calcular el “Factor Multiplicador de los contratos”. </t>
  </si>
  <si>
    <t>Aprobación por parte de las Direcciones Técnica y Operativa  para implementación por parte de las unidades ejecutoras  de una Formato de verificación de estudios y diseños</t>
  </si>
  <si>
    <t xml:space="preserve">Formato de verificación de estudios y diseños  aprobado </t>
  </si>
  <si>
    <t>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t>
  </si>
  <si>
    <t>Actividad 1.
Socialización con las Subdirecciones y Grupos Internos de trabajo de cada una de las dependencias de la guía “EDEPI-GUI-1”.</t>
  </si>
  <si>
    <t>Actas de socialización.</t>
  </si>
  <si>
    <t>Acción 1.
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t>
  </si>
  <si>
    <t>Actividad 2.
Seguimiento y evaluación a la implementación de la guía EDEPI-GUI-1 y sus resultados.</t>
  </si>
  <si>
    <t>H93R15. Apropiación Ejecución Presupuestal.
A pesar de contar con la correspondiente apropiación durante la anualidad, el Invías no comprometió $121.096 millones, recursos que no fueron utilizados; entre otras causas por la no suscripción de contratos, no utilización de vigencias futuras  y adiciones de contratos finalmente no realizadas; por cual se dejó de contratar bienes y/o servicios a desarrollar con este presupuesto con la consecuente afectación del cumplimiento de algunos objetivos y metas misionales. 
Acción 1.</t>
  </si>
  <si>
    <t>H93R15. Apropiación Ejecución Presupuestal.
A pesar de contar con la correspondiente apropiación durante la anualidad, el Invías no comprometió $121.096 millones, recursos que no fueron utilizados; entre otras causas por la no suscripción de contratos, no utilización de vigencias futuras  y adiciones de contratos finalmente no realizadas; por cual se dejó de contratar bienes y/o servicios a desarrollar con este presupuesto con la consecuente afectación del cumplimiento de algunos objetivos y metas misionales. 
Acción 2.</t>
  </si>
  <si>
    <t xml:space="preserve">H135R14. Supervisión del contrato de interventoría.
Se evidencia un presunto incumplimiento de las obligaciones básicas de los supervisores (gestores) del Contrato de interventoría 4149 de 2013 las cuales están definidas en los artículos 1 y 2 de la resolución INVÍAS # 3376 de 2010. 
</t>
  </si>
  <si>
    <t>H136R14. Costos de interventoría.
Se evidencia que INVÍAS no tiene criterios normativos pre establecidos que determinen con certeza cada uno de los ítems que considera que deben hacer parte de los formularios: “Propuestas económicas” de los oferentes y “Factor Multiplicador”. Lo anterior considerando que al revisar varios contratos, especialmente el Contrato de interventoría 4149 de 2013.</t>
  </si>
  <si>
    <t xml:space="preserve">
Fijar en la nueva versión del “ Manual de Interventoría de contratos de obra pública “, una metodología sobre el alcance y la forma de calcular el “Factor Multiplicador de los contratos de Interventoría”. </t>
  </si>
  <si>
    <t>H24AF17. Sobreestimación Reserva Presupuestal Constituida vigencia 2017.  
Evaluada la reserva presupuestal constituida para el Contrato 2179/2016; se observó que registra Acta de recibo y entrega de obra definitiva de fecha 16/11/2017; el contrato registra un valor ejecutado por $118.102.722.701 y un valor total del contrato por $121.469.429.645, se observa que la diferencia $3.366.706.944, fue constituida como reserva; lo anterior se generó porque el grupo de presupuesto en el proceso de constitución de las reservas, tomó al final de la vigencia, para cada uno de los contratos, la diferencia entre los compromisos y las obligaciones, sin evaluar de manera específica cada una de las reservas a constituir. 
Actividad 1.</t>
  </si>
  <si>
    <t>H24AF17. Sobreestimación Reserva Presupuestal Constituida vigencia 2017.  
Evaluada la reserva presupuestal constituida para el Contrato 2179/2016; se observó que registra Acta de recibo y entrega de obra definitiva de fecha 16/11/2017; el contrato registra un valor ejecutado por $118.102.722.701 y un valor total del contrato por $121.469.429.645, se observa que la diferencia $3.366.706.944, fue constituida como reserva; lo anterior se generó porque el grupo de presupuesto en el proceso de constitución de las reservas, tomó al final de la vigencia, para cada uno de los contratos, la diferencia entre los compromisos y las obligaciones, sin evaluar de manera específica cada una de las reservas a constituir. 
Actividad 2.</t>
  </si>
  <si>
    <t>Actas de socialización (Una por cada unidad ejecutora capacitada - DT (4), DO (4).</t>
  </si>
  <si>
    <t>Informe semestral de seguimiento y evaluación. (Uno semestral por cada unidad DT (2), DO (2).</t>
  </si>
  <si>
    <t>H26AF17. Sobreestimación Reserva Presupuestal Contrato 1793/2015 Constituida vigencia 2017.
Evaluada la justificación para constitución de la reserva presupuestal del Contrato 1793/2015 Modificación 3/2017 Gestión Predial Social Ambiental Construcción y Mantenimiento del Intercambiador Versalles - Proyecto Cruce de la Cordillera Central, se encontró que: “El consorcio anexa registro pluviométrico de los tres últimos meses octubre, noviembre y diciembre; el cual muestra de Lluvia Moderadas 14.12%, de lluvias intensa el 0.16%, subtotal 14.28%, mientras que tiempo seco el 85.80%, promedio bajo de lluvias (Ver cuadro), además el contratista basado en los histogramas debió prever y realizar cronograma ajustado” y la justificación “Durante el último trimestre del año 2017, la zona donde se lleva a cabo el proyecto registro fuertes lluvias que no permitieron que las obras avanzaran con el ritmo  previstas dentro del proyecto.
Actividad 1.</t>
  </si>
  <si>
    <t>H26AF17. Sobreestimación Reserva Presupuestal Contrato 1793/2015 Constituida vigencia 2017.
Evaluada la justificación para constitución de la reserva presupuestal del Contrato 1793/2015 Modificación 3/2017 Gestión Predial Social Ambiental Construcción y Mantenimiento del Intercambiador Versalles - Proyecto Cruce de la Cordillera Central, se encontró que: “El consorcio anexa registro pluviométrico de los tres últimos meses octubre, noviembre y diciembre; el cual muestra de Lluvia Moderadas 14.12%, de lluvias intensa el 0.16%, subtotal 14.28%, mientras que tiempo seco el 85.80%, promedio bajo de lluvias (Ver cuadro), además el contratista basado en los histogramas debió prever y realizar cronograma ajustado” y la justificación “Durante el último trimestre del año 2017, la zona donde se lleva a cabo el proyecto registro fuertes lluvias que no permitieron que las obras avanzaran con el ritmo  previstas dentro del proyecto.
Actividad 2.</t>
  </si>
  <si>
    <t>H29AF17. Sobreestimación Reserva Presupuestal Contrato 642/2015, Constituida vigencia 2017.
Evaluada la justificación para constitución de la reserva presupuestal del Contrato 642/2015.- Construcción Obras de Infraestructura Vial Solución Integral Paso Sobre Rio Magdalena en Barranquilla Carretera Barranquilla-Santa Marta Ruta 9007, se encontró que: El contrato ha presentado seis (6) modificaciones, constituyo reservas para la vigencia  2015, 2016 y 2017, una por valor de $167.017.960.254, lo que indica que esta práctica para este proyecto es recurrente, para la vigencia 2017 trasladaron $30.000.000.000 (VF) asignados al puente Pumarejo (contrato 642) al puente de Honda (1796), es decir aplazaron la ejecución del proyecto en esta cuantía; si a ello se suma la reserva constituida; Lo anterior se entendería como deficiencias en la planeación.
Actividad 1.</t>
  </si>
  <si>
    <t>H29AF17. Sobreestimación Reserva Presupuestal Contrato 642/2015, Constituida vigencia 2017.
Evaluada la justificación para constitución de la reserva presupuestal del Contrato 642/2015.- Construcción Obras de Infraestructura Vial Solución Integral Paso Sobre Rio Magdalena en Barranquilla Carretera Barranquilla-Santa Marta Ruta 9007, se encontró que: El contrato ha presentado seis (6) modificaciones, constituyo reservas para la vigencia  2015, 2016 y 2017, una por valor de $167.017.960.254, lo que indica que esta práctica para este proyecto es recurrente, para la vigencia 2017 trasladaron $30.000.000.000 (VF) asignados al puente Pumarejo (contrato 642) al puente de Honda (1796), es decir aplazaron la ejecución del proyecto en esta cuantía; si a ello se suma la reserva constituida; Lo anterior se entendería como deficiencias en la planeación.
Actividad 2.</t>
  </si>
  <si>
    <t>H30AF17. Sobreestimación reserva presupuestal Contrato 1542 de 2015.
Evaluada la justificación para constitución de la reserva presupuestal del Contrato 1542/2015 Mantenimiento  Rehabilitación de la Vía Circunvalar de la Isla de Providencia, se encontró que: Los soportes suministrados no sustentan el argumento del contratista para la constitución de la reserva presupuestal, dado que argumentan “De Acuerdo al Avance Obtenido en el Desarrollo de la Actividades Constructivas, Se Observa Que no fue Necesario Facturar La Totalidad de Recursos Otorgados en la Vigencia 2017, Ya Que las Obras Programadas No Requirieron la Totalidad de Recursos Asignados y Fueron Optimizadas en sus Costos” y en la justificación los soportes hacen referencia a demoras en la autorización de la autoridad ambiental para el ingreso de materiales a la isla San Andrés.
Actividad 1.</t>
  </si>
  <si>
    <t>H30AF17. Sobreestimación reserva presupuestal Contrato 1542 de 2015.
Evaluada la justificación para constitución de la reserva presupuestal del Contrato 1542/2015 Mantenimiento  Rehabilitación de la Vía Circunvalar de la Isla de Providencia, se encontró que: Los soportes suministrados no sustentan el argumento del contratista para la constitución de la reserva presupuestal, dado que argumentan “De Acuerdo al Avance Obtenido en el Desarrollo de la Actividades Constructivas, Se Observa Que no fue Necesario Facturar La Totalidad de Recursos Otorgados en la Vigencia 2017, Ya Que las Obras Programadas No Requirieron la Totalidad de Recursos Asignados y Fueron Optimizadas en sus Costos” y en la justificación los soportes hacen referencia a demoras en la autorización de la autoridad ambiental para el ingreso de materiales a la isla San Andrés.
Actividad 2.</t>
  </si>
  <si>
    <t>H31AF17. Sobreestimación Reserva Presupuestal Constituida vigencia 2017 Contrato 1796/2015.
Evaluada la justificación para constitución de la reserva presupuestal del Contrato 1796/2015 Modificación 4 Mejoramiento mediante Construcción Gestión Predial Social y ambiental del Nuevo Puente de Honda, se encontró que: Se constituyó reserva presupuestal por valor de $5.615.000.000, debido a que  los $30.000.000.000 (VF) asignados al puente Pumarejo (contrato 642) que de acuerdo a modificación o redistribución fueron trasladados al puente de Honda (1796), solo se pudieron ejecutar $25.000.000.000, fue necesario constituir la reserva presupuestal, pero entre los soportes no se evidencia la solicitud de autorización para constituir esta reserva, así mismo mediante Formato MINFRA-MIN-IN-12-FR-1 del 07/01/2017, realizaron anticipo por valor de $30.000.000.000 para la vigencia 2017 de la vigencia 2018. 
Actividad 1.</t>
  </si>
  <si>
    <t>H31AF17. Sobreestimación Reserva Presupuestal Constituida vigencia 2017 Contrato 1796/2015.
Evaluada la justificación para constitución de la reserva presupuestal del Contrato 1796/2015 Modificación 4 Mejoramiento mediante Construcción Gestión Predial Social y ambiental del Nuevo Puente de Honda, se encontró que: Se constituyó reserva presupuestal por valor de $5.615.000.000, debido a que  los $30.000.000.000 (VF) asignados al puente Pumarejo (contrato 642) que de acuerdo a modificación o redistribución fueron trasladados al puente de Honda (1796), solo se pudieron ejecutar $25.000.000.000, fue necesario constituir la reserva presupuestal, pero entre los soportes no se evidencia la solicitud de autorización para constituir esta reserva, así mismo mediante Formato MINFRA-MIN-IN-12-FR-1 del 07/01/2017, realizaron anticipo por valor de $30.000.000.000 para la vigencia 2017 de la vigencia 2018. 
Actividad 2.</t>
  </si>
  <si>
    <t>H32AF17. Sobreestimación reserva presupuestal Contrato 1609 de 2015. 
Evaluada la justificación para constitución de la reserva presupuestal del Contrato 1609/2015- Modificación 5-Mejoramiento, Gestión Predial, Social y Ambiental para el Proyecto Corredor Del Sur, se encontró que: Mediante oficio ADMCVE070-403-17 del 04/09/207, el contratista solicita redistribución de los recursos (2017 y 2019): trasladar o reprogramar recursos  ($58.550.000.000) para la vigencia 2017, los cuales deben ser descontados en la vigencia 2019; Mediante oficio ADMCVE070-836-17 del 05/09/2017 el contratista solicita traslado de recursos vigencia 2018 ($1.634.000.000) del contrato de obra 1609/15 al contrato de interventoría 1729/2015, lo cual es avalado por la interventoría.
Actividad 1.</t>
  </si>
  <si>
    <t>H32AF17. Sobreestimación reserva presupuestal Contrato 1609 de 2015. 
Evaluada la justificación para constitución de la reserva presupuestal del Contrato 1609/2015- Modificación 5-Mejoramiento, Gestión Predial, Social y Ambiental para el Proyecto Corredor Del Sur, se encontró que: Mediante oficio ADMCVE070-403-17 del 04/09/207, el contratista solicita redistribución de los recursos (2017 y 2019): trasladar o reprogramar recursos  ($58.550.000.000) para la vigencia 2017, los cuales deben ser descontados en la vigencia 2019; Mediante oficio ADMCVE070-836-17 del 05/09/2017 el contratista solicita traslado de recursos vigencia 2018 ($1.634.000.000) del contrato de obra 1609/15 al contrato de interventoría 1729/2015, lo cual es avalado por la interventoría.
Actividad 2.</t>
  </si>
  <si>
    <t>H33AF17. Sobreestimación reserva presupuestal Contrato 1699 de 2015. 
Evaluada la justificación para constitución de la reserva presupuestal del Contrato 1699/2015 MOD 3 Mejoramiento Gestión Social, Predial-Ambiental Proyecto Transversal Boyacá-Tramos Otanche – Chiquinquirá (Ruta 6007) Y Cruce Ruta 45, se encontró que: los recursos que debieron ser constituidos a 31/12/2017, como reserva ascienden a $3.807.700.000 (disminución) millones, y la solicitud de traslado de los $6.000.000.000 (aumento) se realizó el 04/09/2017, tres meses antes, la modificación No. 3, se firmó el 30/10/2017, los “ítems no previstos” a esa fecha no habían sido informados, lo que indica deficiencias en la ejecución y/o planeación del proyecto, de otra parte, entre los soportes de justificación no se encontraron soportes de los  mencionados ítems no previstos.
Actividad 1.</t>
  </si>
  <si>
    <t>H34AF17. Sobreestimación reserva presupuestal Contrato 518 de 2012. 
Evaluada la justificación para constitución de la reserva presupuestal del Contrato 518/2012 Adicional. 1 Mejoramiento, Gestión Social, Predial Y Ambiental Proyecto Corredor Transversal del Libertador Fase 2, se encontró que:  mediante formato MINFRA-MN-IN-15-FR-3 de fechas 26/02/2017, 31/03/2017, 30/04/2017 y comunicado No. 320-ITILIB1954, la interventoría solicita a la Entidad multa por los permanentes incumplimientos del contratista y solicita apertura de procesos sancionatorios administrativos, en ellos advierte sobre el preocupante atraso en la ejecución de obras, La constitución de la reserva se debe a deficiencias del contratista en la ejecución del proyecto como lo avalan los informes de interventoría, los problemas de orden público en fechas: 14/02/2017, 21/02/2017 y 04/03/2017, no fueron los mayores causantes de las deficiencias de ejecución.
Actividad 1.</t>
  </si>
  <si>
    <t>H34AF17. Sobreestimación reserva presupuestal Contrato 518 de 2012. 
Evaluada la justificación para constitución de la reserva presupuestal del Contrato 518/2012 Adicional. 1 Mejoramiento, Gestión Social, Predial Y Ambiental Proyecto Corredor Transversal del Libertador Fase 2, se encontró que:  mediante formato MINFRA-MN-IN-15-FR-3 de fechas 26/02/2017, 31/03/2017, 30/04/2017 y comunicado No. 320-ITILIB1954, la interventoría solicita a la Entidad multa por los permanentes incumplimientos del contratista y solicita apertura de procesos sancionatorios administrativos, en ellos advierte sobre el preocupante atraso en la ejecución de obras, La constitución de la reserva se debe a deficiencias del contratista en la ejecución del proyecto como lo avalan los informes de interventoría, los problemas de orden público en fechas: 14/02/2017, 21/02/2017 y 04/03/2017, no fueron los mayores causantes de las deficiencias de ejecución.
Actividad 2.</t>
  </si>
  <si>
    <t xml:space="preserve">H35AF17. Sobreestimación reserva presupuestal Contrato 971 de 2017. 
Evaluada la justificación para constitución de la reserva presupuestal del Contrato 971/2017- aunar esfuerzos entre el INVIAS y el Departamento del Huila Para el Mejoramiento y Mantenimiento de la Carretera Candelaria- Laberinto, Sector Belén - La Plata, se encontró que: El contrato fue firmado el 05/09/2017 y en el momento de suscribirlo, como consta en la cláusula segunda del contrato Plazo, establecen plazo hasta el 31/12/2017; La justificación hace referencia a la Cláusula Quinta que se giraba un 30% con el perfeccionamiento del convenio, el cual se realizó en el mes de Diciembre. Y el segundo desembolso, (30%) se giraba una vez el Departamento iniciara el  proceso licitatorio. (Apertura proceso licitación 27/12/2017) y hasta el momento aún se encuentra en proceso precontractual .
Actividad 1.
</t>
  </si>
  <si>
    <t xml:space="preserve">H35AF17. Sobreestimación reserva presupuestal Contrato 971 de 2017. 
Evaluada la justificación para constitución de la reserva presupuestal del Contrato 971/2017- aunar esfuerzos entre el INVIAS y el Departamento del Huila Para el Mejoramiento y Mantenimiento de la Carretera Candelaria- Laberinto, Sector Belén - La Plata, se encontró que: El contrato fue firmado el 05/09/2017 y en el momento de suscribirlo, como consta en la cláusula segunda del contrato Plazo, establecen plazo hasta el 31/12/2017; La justificación hace referencia a la Cláusula Quinta que se giraba un 30% con el perfeccionamiento del convenio, el cual se realizó en el mes de Diciembre. Y el segundo desembolso, (30%) se giraba una vez el Departamento iniciara el  proceso licitatorio. (Apertura proceso licitación 27/12/2017) y hasta el momento aún se encuentra en proceso precontractual .
Actividad 2.
</t>
  </si>
  <si>
    <t>H36AF17. Sobreestimación reserva presupuestal Contrato 1735 de 2015. 
Evaluada la justificación para constitución de la reserva presupuestal del Contrato 1735/2015.- Estudios y Diseños de la Conexión Pacifico Orinoquia Departamentos del Valle Tolima y Huila, se encontró que: Lo que se puede concluir de estos soportes es la falta de gestión por parte del apoderado de INVIAS en la consecución del permiso ambiental, Última gestión el 26/06/2017, además descoordinación en ANLA, al desconocer la comunicación de esta fecha.
Actividad 1.</t>
  </si>
  <si>
    <t>H36AF17. Sobreestimación reserva presupuestal Contrato 1735 de 2015. 
Evaluada la justificación para constitución de la reserva presupuestal del Contrato 1735/2015.- Estudios y Diseños de la Conexión Pacifico Orinoquia Departamentos del Valle Tolima y Huila, se encontró que: Lo que se puede concluir de estos soportes es la falta de gestión por parte del apoderado de INVIAS en la consecución del permiso ambiental, Última gestión el 26/06/2017, además descoordinación en ANLA, al desconocer la comunicación de esta fecha.
Actividad 2.</t>
  </si>
  <si>
    <t>Aprobación de un formato denominado "bitácora de seguimiento a la planeación, estructuración y ejecución de los proyectos estratégicos" para iniciar la planeación de los proyectos, selección de los contratistas de obra y realizar un seguimiento constante, por parte de la Gerencia de Proyectos Estratégicos y la Dirección Operativa.</t>
  </si>
  <si>
    <t xml:space="preserve">  Aprobación por parte de las Direcciones Técnica y Operativa  para implementación por parte de las unidades ejecutoras  de una Formato de verificación de estudios y diseños</t>
  </si>
  <si>
    <t>Aprobación por parte de las Direcciones Técnica y Operativa  para implementación por parte de las unidades ejecutoras  de una Formato de verificación de estudios y diseños.</t>
  </si>
  <si>
    <t xml:space="preserve">Reporte mensual de consulta y verificación de base de datos </t>
  </si>
  <si>
    <t>H33AF17. Sobreestimación reserva presupuestal Contrato 1699 de 2015. 
Evaluada la justificación para constitución de la reserva presupuestal del Contrato 1699/2015 MOD 3 Mejoramiento Gestión Social, Predial-Ambiental Proyecto Transversal Boyacá-Tramos Otanche – Chiquinquirá (Ruta 6007) Y Cruce Ruta 45, se encontró que: los recursos que debieron ser constituidos a 31/12/2017, como reserva ascienden a $3.807.700.000 (disminución) millones, y la solicitud de traslado de los $6.000.000.000 (aumento) se realizó el 04/09/2017, tres meses antes, la modificación No. 3, se firmó el 30/10/2017, los “ítems no previstos” a esa fecha no habían sido informados, lo que indica deficiencias en la ejecución y/o planeación del proyecto, de otra parte, entre los soportes de justificación no se encontraron soportes de los  mencionados ítems no previstos.
Actividad 2.</t>
  </si>
  <si>
    <t>SA-SF (GC)</t>
  </si>
  <si>
    <t xml:space="preserve">La inclusión de la política dentro del Manual de Interventoría </t>
  </si>
  <si>
    <t>Aprobación  de un formato  denominado "bitácora de verificación de estudios y diseños" para iniciar los procesos de selección  de los contratistas de obra, por parte de las Direcciones  Operativa  y  Técnica.</t>
  </si>
  <si>
    <t xml:space="preserve">Informe trimestral que evidencia la identificación de los bienes fiscales. </t>
  </si>
  <si>
    <t>Acción 1.
Aprobación  de un formato  denominado "bitácora de verificación de estudios y diseños" para iniciar los procesos de selección  de los contratistas de obra, por parte de las Direcciones  Operativa  y  Técnica.</t>
  </si>
  <si>
    <t xml:space="preserve">Actualización del Manual de Contratación, incluyendo el capitulo de supervisión contractual de conformidad con las leyes vigentes.  </t>
  </si>
  <si>
    <t>Actividad 1. Capacitación al personal que ejerza funciones de supervisión en la Dirección Operativa, unidades ejecutoras y direcciones territoriales.</t>
  </si>
  <si>
    <t xml:space="preserve">Jornada de capacitación </t>
  </si>
  <si>
    <t>Crear una base de datos para controlar y verificar  la dedicaciones del personal de las interventoría en el momento de aprobación del mismo por parte de  INVIAS.</t>
  </si>
  <si>
    <t xml:space="preserve">1. Gestionar convenio con el IGAC para realizar levantamientos planimétricos de predios en proceso de saneamiento para su incorporación catastral y/o corrección información jurídica y catastral de los bienes inmuebles.
2. Gestionar oficios ante IGAC o Catastro Especial para correcciones de inconsistencias detectadas cuando así se requiera de bienes inmuebles,
     </t>
  </si>
  <si>
    <t xml:space="preserve">
Actualización del Manual de Contratación, incluyendo el capitulo de supervisión contractual de conformidad con las leyes vigentes.  </t>
  </si>
  <si>
    <t>Capacitación al personal que ejerza funciones de supervisión en la Dirección Operativa, unidades ejecutoras y direcciones territoriales.</t>
  </si>
  <si>
    <t xml:space="preserve">Actualizar, socializar e Implementar las Políticas Contables en lo referente al registro contable de los Predios de Uso Público.
</t>
  </si>
  <si>
    <t>Establecer una lista de chequeo de revelaciones a diligenciar al momento de la elaboración de los Estados Financieros.</t>
  </si>
  <si>
    <t>H4ACTL. D4.P4.F1. Sistema de Tratamiento de Aguas Residuales Industriales - STARI - INVIAS.
Las medidas de manejo ambiental relacionadas con el tratamiento de las aguas que drena el túnel piloto y el túnel principal del proyecto "cruce de la cordillera central", popularmente conocido como túnel de la línea, han sido ineficaces, ineficientes y han representado pasivos ambientales que finalmente han sido asumidos por el estado a través del Instituto Nacional de Vías —INVÍAS-.
Este ente de control considera que la gestión fiscal adelantada por el INVIAS, frente al tratamiento de las aguas residuales industriales del túnel piloto y principal del proyecto "cruce de la cordillera central", fue ineficaz, ineficiente, inoportuna y antieconómica, toda vez que el INVIAS celebro el contrato No. 1883 de 2014 con Conlínea 3, en el cual se incluye la optimización del STARI, desconociendo lo pactado con la UTSC en el contrato No. 3460 de 2008, en el sentido de que era responsabilidad, de la UTSC, bajo su costa y riesgo toda la gestión, manejo ambiental y social de las obras y el cumplimiento de la normatividad vigente.
(...) frente a lo planteado por la entidad en cuanto a imposición de multa y declaración de siniestro amparado por póliza, no es posible precisar (i) si los hechos señalados como lesión al patrimonio del estado fueron incorporados a estas actuaciones; (ii) si se hizo efectivo por parte de INVÍAS el recaudo de estos recursos; (iii) si están inmersos dentro de la demanda de la reforma a la demanda de reconvención presentada por el INVÍAS.</t>
  </si>
  <si>
    <t>H38AF17. Reconocimiento de intereses moratorios en el pago de fallos judiciales en contra del INVIAS.
Pago de fallos judiciales efectuados por el INVIAS en la vigencia 2017, se pudo evidenciar que, en 164 procesos de la vigencia 2017, que generaron 470 procedimientos de pagos , la Entidad debió reconocer intereses moratorios injustificados  a 332 beneficiarios de condenas en fallos judiciales en contra de la entidad, de los cuales 287 correspondían al pago de sentencias de procesos iniciados con anterioridad a la entrada en vigencia de la ley 1437 de 2011 (2 de julio de 2012) en un monto aproximado de $3.469.753.351 y el resto a 45 beneficiarios de procesos iniciados posteriormente a la vigencia de la norma mencionada por valor de $2.964.585.295.</t>
  </si>
  <si>
    <t xml:space="preserve">H1R16. Estudios y Diseños Contrato 1387 de 2015.
Revisados los documentos precontractuales del contrato No. 1387 de 2015, que tuvo por objeto el “Mantenimiento y rehabilitación de la carretera Puente de Boyacá- Samacá en el Departamento de Boyacá para el programa “Vías para la Equidad”…”, no se evidenció que el Invías contara con estudios y diseños requeridos.
Acción 1.
</t>
  </si>
  <si>
    <t xml:space="preserve">H1R16. Estudios y Diseños Contrato 1387 de 2015.
Revisados los documentos precontractuales del contrato No. 1387 de 2015, que tuvo por objeto el “Mantenimiento y rehabilitación de la carretera Puente de Boyacá- Samacá en el Departamento de Boyacá para el programa “Vías para la Equidad”…”, no se evidenció que el Invías contara con estudios y diseños requeridos.
Acción 2.
</t>
  </si>
  <si>
    <t>Control y seguimiento de predios mediante mesas de trabajo y check list.</t>
  </si>
  <si>
    <t xml:space="preserve">Entregar un reporte en donde se verifique que todas las unidades ejecutoras tienen en cuenta las exigencias señaladas en el Manual de Contratación en lo referente a estudios previos y soportes del proceso precontractual.
</t>
  </si>
  <si>
    <t xml:space="preserve">Entregar un reporte en donde se verifique que todas las unidades ejecutoras tienen en cuenta las exigencias señaladas en el Manual de Contratación relacionados con los documentos soportes del proceso precontractual, de acuerdo a la modalidad de contratación utilizada.
</t>
  </si>
  <si>
    <t>Efectuar seguimiento y presentar la liquidación de los contratos en los cuales procede la misma. (se informaran a medida que se tenga notificación del proceso judicial).</t>
  </si>
  <si>
    <t>Realizar reporte semestral de verificación del debido diligenciamiento del sistema de información Ekogui, por parte de los servidores públicos (abogados de planta de la DT).</t>
  </si>
  <si>
    <t xml:space="preserve">
3.  Informe del supervisor  con registro fotográfico.</t>
  </si>
  <si>
    <t xml:space="preserve">2. Acta de liquidación </t>
  </si>
  <si>
    <t>1. Auditoria posventa de obra para verificación de calidad y estado.</t>
  </si>
  <si>
    <t xml:space="preserve">1. Informe de auditoria </t>
  </si>
  <si>
    <t xml:space="preserve">1. Se efectuará una  auditoria  posventa de obra, en garantía de verificar la calidad y estado de las obras recibidas.
</t>
  </si>
  <si>
    <t xml:space="preserve">2. Informe técnico  de la interventoría con registro fotográfico que demuestre la corrección al problema evidenciado. </t>
  </si>
  <si>
    <t>2. Informe del supervisor  con registro fotográfico.</t>
  </si>
  <si>
    <t xml:space="preserve">
3. Se gestionará mesas de trabajo con los entes territoriales responsables del mantenimiento de las vías para que efectúen el correspondiente y periódico mantenimiento de la vía
</t>
  </si>
  <si>
    <t xml:space="preserve">
3. Mesas de trabajo con entes territoriales para gestionar mantenimiento  de la vía.
</t>
  </si>
  <si>
    <t xml:space="preserve">
2. Informe de auditoria
</t>
  </si>
  <si>
    <t xml:space="preserve">
1. Se efectuará auditoria de estado técnico en obra, en garantía de verificar el estado de las obra ejecutadas, como medida de control posventa.
</t>
  </si>
  <si>
    <t>Informe semestral sobre el seguimiento al proceso arbitral No. 4980.</t>
  </si>
  <si>
    <t>Realizar acompañamiento técnico al proceso arbitral en cabeza de la Oficina Asesora Jurídica.</t>
  </si>
  <si>
    <t>14 05 003   </t>
  </si>
  <si>
    <t>Incorporar en el Manual de Contratación del INVIAS y en el Reglamento del Comité de Adiciones, Modificaciones y Prórrogas lo estipulado en la acción de mejora.</t>
  </si>
  <si>
    <t>Manual de Contratación actualizado incorporando la acción descrita</t>
  </si>
  <si>
    <t xml:space="preserve">H2ACPP. Presupuesto de obra.
Los legisladores en el año 1993, consideraron que no era pertinente publicar el presupuesto oficial detallado en el contenido de los pliegos de condiciones, en consideración a que no era conveniente para la entidad pública al momento de seleccionar la oferta económica más favorable. Lo anterior, porque los proponentes pueden hacer cálculos que les permita llegar a los precios de manera artificial.
En los documentos allegados a la CGR, con ocasión de la auditoria de cumplimiento se evidenció que de los 175 ítems requeridos para la ejecución del proyecto 67 fueron ofertados por un valor inferior al referido en los pliegos y los restantes ítems se ofrecieron al precio máximo al presupuesto oficial, haciendo que el valor fuera inferior al oficial en 1.80%. 
</t>
  </si>
  <si>
    <t xml:space="preserve">Publicar el presupuesto oficial detallado en el contenido de los pliegos de condiciones. 
(…) mostrar el presupuesto detallado, facilita el ajuste de APU’s, para llegar al máximo permitido en cada ítem. </t>
  </si>
  <si>
    <t>Implementación de Pliego Tipo, formulario 1, desagregando los ítems - Presupuesto Oficial.</t>
  </si>
  <si>
    <t xml:space="preserve"> Administrativo</t>
  </si>
  <si>
    <t>H3ACPP. Efecto económico del cambio de norma diseño de puentes.
Desde el comienzo de la estructuración de la licitación para el puente Pumarejo, se identificaba la necesidad de ajustar el diseño elaborado con la norma de 1995 a la CCP-2014, el cual contenía mayores requerimientos técnicos que se traducirían en un costo del proyecto superior al inicialmente establecido. Así las cosas, resultaba evidente que para el momento de la suscripción de contrato 0642 de 2015 del 29 de abril el proyecto estaba desfinanciado.
Los ítems nuevos (No previstos) que se aprobaron fueron 268 y el presupuesto asociado a los mismos es de $222.824,73 millones de pesos, lo que corresponde al 40,30% aproximadamente de lo presupuestado originalmente por el INVIAS. Siendo pertinente indicar que, una vez ajustados los ítems nuevos contra los originales, se encontró que se requerían aproximadamente $120.291,72 millones de pesos más para darle un cierre financiero al proyecto.
(…) del total de ítems nuevos por $222.824.729.861,34, el 92% está representado en OBRAS NO PREVISTAS – ESTRUCTURAS, por valor de $204.868.905.698, sustentado principalmente en la actualización de los diseños a la Norma Colombiana de Diseños de Puentes. Por su parte, la disminución del valor del capítulo de estructuras sobre la base de los ítems inicialmente contratados, fue de $91.657.072.057,1.</t>
  </si>
  <si>
    <t>Presunta falta de previsión por parte del Instituto, puesto que conocedora del inminente ajuste de los diseños y con el consecuente aumento de costo por ajuste a la nueva norma, no inició oportunamente el trámite para conseguir los recursos adicionales y esperó hasta el 28 de diciembre de 2018, para adicionar los recursos necesarios que garantizaran la culminación de las obras.</t>
  </si>
  <si>
    <t>Elaborar guía para la estructuración de proyectos del INVIAS.</t>
  </si>
  <si>
    <t>Documentación y socialización de la guía técnica para la estructuración de proyectos del INVIAS</t>
  </si>
  <si>
    <t>Guía técnica de estructuración de proyectos socializada</t>
  </si>
  <si>
    <t>18 02 100   </t>
  </si>
  <si>
    <t>Procedimiento revisado, actualizado y socializado</t>
  </si>
  <si>
    <t xml:space="preserve">H5ACPP. Justificaciones en la Constitución de Reservas Presupuestales dentro del Contrato de Obra No. 0642 de 2015. 
En el desarrollo de la ejecución de las apropiaciones presupuestales determinadas para el Contrato de Obra No. 0642 de 2015, se estableció que para el cierre de las vigencias 2015, 2016, 2017, 2018 y 2019 se constituyeron un total de trece (13) reservas presupuestales por un monto de $377.370.572.011,21.
Las situaciones expuestas no corresponden a fuerza mayor o caso fortuito, sino a situaciones inherentes al desarrollo de la obra, que permitían determinar que no se ejecutaría dentro del plazo inicialmente establecido.
Los hechos evaluados, permiten consecuentemente evidenciar que las falencias determinadas anteriormente, han generado la constitución en exceso de reservas presupuestales por parte del INVÍAS, año tras año que conllevan el riesgo de recorte de su presupuesto de inversión para adelantar o desarrollar a nivel nacional los proyectos de importancia estratégica que requiere el país y sus regiones. Enfatizándose que de acuerdo con lo establecido en el Decreto 1957 de 2007, modificado por el Decreto 4836 de 2011 y en concordancia con lo dispuesto en el Decreto Único Reglamentario – DUR 1068 de 2015, se establece que los recursos apropiados en cada vigencia deben ejecutarse al 31 de diciembre del año en cuestión. </t>
  </si>
  <si>
    <t xml:space="preserve">La entidad optó por la constitución de reservas presupuestales sin cumplir las justificaciones que como requisitos se deben establecer para estas. Aunado a las falencias del Sistema de Control Interno relacionadas a la falta de planeación, control y seguimiento de cada una de las actividades previas y posteriores relacionadas con la ejecución del mencionado Contrato de Obra por parte de cada una de las Unidades Ejecutoras encargadas del Proyecto de Construcción del Puente Pumarejo al no informar al área de presupuesto del INVIAS, sobre las situaciones propias del desarrollo de la obra que no permitían su ejecución total dentro de los plazos previstos, y que ameritaban la constitución o reprogramación de recursos de vigencias futuras. </t>
  </si>
  <si>
    <t>Documentación y socialización de la guía técnica para la estructuración de proyectos del INVIAS.</t>
  </si>
  <si>
    <t>18 01 002   </t>
  </si>
  <si>
    <t>SF (GC)</t>
  </si>
  <si>
    <t>18 01 003   </t>
  </si>
  <si>
    <t>H2AF19. Terrenos de Bienes de Uso Público. 
Del análisis de los libros auxiliares suministrado por la entidad de las subcuentas 171001 y 171014, se evidencia que el INVIAS no ha logrado identificar la totalidad de los terrenos que hacen parte de los Bienes de Uso Público, por lo que las cuentas 171001 Bienes de Uso Público en Servicio – Red Carretera y 171014 Bienes de Uso Público en Servicio – Terrenos presentan una limitante o deficiencia que origina la imposibilidad de verificar y comprobar el saldo real de las cuentas en mención.</t>
  </si>
  <si>
    <t>Acumulación de situaciones (...), entre las cuales se destacan la información heredada de las entidades que la precedieron, en materia de activos, procesos en curso, información financiera, entre otros, cuya entrega se realizó sin verificación física de las situaciones, ni soportes idóneos; la ausencia de procesos y procedimientos financieros que permitan articular la gestión financiera con las áreas ejecutoras de recursos y procesos con incidencia económica y la carencia de un Sistema Integrado de Información, que permita articular, detallar y controlar la información con impacto financiero.</t>
  </si>
  <si>
    <t>Adelantar la conciliación contable mensual con los anexos del inventario de predios y el informe de gestión de BUPI.</t>
  </si>
  <si>
    <t xml:space="preserve">Documento mensual de conciliación </t>
  </si>
  <si>
    <t>Administrativo con presunto alcance disciplinario</t>
  </si>
  <si>
    <t>18 01 001   </t>
  </si>
  <si>
    <t>H4AF19. Análisis de Notas Explicativas. 
Las Notas Explicativas que presenta INVIAS, evidencian algunos errores de forma que no permiten una adecuada comprensibilidad, entre las que se encuentran las siguientes:
De 119 cuadros que se presentan en las notas, tan sólo 6 cuentan con número y nombre, los nombres de los capítulos se confunden con el título de los cuadros, cuadros cortados por saltos de página y títulos al final de la página sin texto, entre otros.
En el numeral 11.1.2 se menciona 8.228 predios registrados contablemente, distribuidos de la siguiente manera: al proyecto de depuración de BUPI corresponden (6.360) y a registros de reversiones y otros plenamente sustentadas (1.929), suma que no totaliza 8.228 sino 8289 con lo cual se registra una diferencia de 61 predios.
En el acápite de antecedentes se informa que la Políticas Contables se actualizó mediante la Resolución 3807 de 2019. Sin embargo, esta resolución se encuentra derogada por la Resolución 7150 de 2019, con la que se adopta el nuevo manual.</t>
  </si>
  <si>
    <t xml:space="preserve">Falta de aplicación efectiva de controles, lo que conlleva también a un presunto incumplimiento del Marco Normativo para Entidades de Gobierno. </t>
  </si>
  <si>
    <t>Elaborar formato guía para la elaboración de las notas a los Estados Financieros, para su aplicación a partir de la vigencia 2020.</t>
  </si>
  <si>
    <t>Elaboración de formato guía para la elaboración de las notas a los Estados Financieros, , para su aplicación a partir de la vigencia 2020.</t>
  </si>
  <si>
    <t>Formato guía elaborado e implementado</t>
  </si>
  <si>
    <t>Administrativo con posible incidencia disciplinaria</t>
  </si>
  <si>
    <t xml:space="preserve">H9AF19. Nota 11.1.1 Bienes de Uso Público en Construcción. 
La Nota 11.1. Bienes de Uso Público en Construcción estableció en su conciliación como entrada por predios adquiridos por contratos en ejecución de la vigencia 2019, la suma de $63.096.942 miles, los cuales al ser contrastados o comparados con la información entregada por el INVIAS se determinó por $15.353.635 miles que comprende un total de 113 predios adquiridos en la ejecución de los Contratos 1686, 1639, 1647 y 1515 de 2015, relacionados a los proyectos en los departamentos de Cundinamarca, Santander y Cauca, y que conllevó a establecer una diferencia por $47.743.307 miles. </t>
  </si>
  <si>
    <t>Debilidades del sistema de control interno contable como de su sistema de información que administra toda la documentación soporte, que le permite a la organización realizar las actividades mínimas administrativas y operativas que en lo funcional y contable se debieron desarrollar para el cierre de cada vigencia conforme a lo dispuesto en las Resoluciones 193 de 2016 y 625 de 2019 en concordancia con las instrucciones del Instructivo 001 de 2019 expedidas por la Contaduría General de la Nación.</t>
  </si>
  <si>
    <t xml:space="preserve">
Desarrollar el plan de trabajo del proyecto BUPI, correspondiente a los predios adquiridos en la vigencia 2020, monitoreado a través de la conciliación contable e informe de gestión de BUPI. 
</t>
  </si>
  <si>
    <t>18 02 002   </t>
  </si>
  <si>
    <t>H15AF19. Ejecución Presupuestal de Gastos 2019.
Según el Informe de Ejecución de Gastos de 2019 el INVIAS durante la vigencia 2019, tuvo una apropiación definitiva o vigente por $3.358.911.9 millones, de los cuales comprometieron $3.333.662 millones, equivalente al 99.25%, obligaciones por $2.136.327 millones, pagos por $2.088.140.9 millones y reintegros por $25.249.7 millones.
Aunque el presupuesto de gastos de 2019 fue comprometido en el 99.25% el nivel de pagos fue 62.64%, con reservas presupuestales por aproximadamente $1.2 billones. De éste último monto, aproximadamente $1.0 billón, fueron constituidas según lo establecido en el artículo 89 del Decreto 111 de 1996, de manera que el tenerse en cuenta el citado nivel de pago frente al presupuesto comprometido y el monto de recursos que quedaron propiamente bajo la figura de reserva presupuestal, significa que al concluir la vigencia fiscal 2019, los bienes o servicios que hacían parte de los contratos objeto de reserva presupuestal, no se habían entregado y recibido, lo que se traduce en que no hubo una aplicación efectiva del presupuesto de gastos en el 2019 en un nivel del 30.30%.
Además, (…) del total del presupuesto definitivo por $3.358.911.9 millones, comprometieron $3.333.662 millones, dejando de comprometer $25.249.7 millones, cifras sobre la cual se desconocen las razones por las cuales no fueron ejecutados estos recursos. 
Para el caso de sentencias y conciliaciones, hubo una apropiación definitiva en el 2019 por $53.547 millones, pero la misma resultó insuficiente para atender las condenas o fallos de 2019 y de otras vigencias que a 31/12/2019 no se habían pagado, como se desprende del Balance General, Cuentas por Pagar, Cuenta 2460, Créditos Judiciales en el que se registra un monto de $99.021.7 millones.</t>
  </si>
  <si>
    <t>Deficiencias en la planeación y ejecución del presupuesto de gasto, con lo que además se genera que la entidad no desarrolle o atienda oportunamente algunas actividades de su quehacer misional y otras actividades no misionales.</t>
  </si>
  <si>
    <t>H17AF19. Refrendación Reservas Presupuestales. 
Teniendo como base los valores de reserva presupuestal, el objeto contractual y las justificaciones registradas por INVIAS; y consultado el Contrato 642 de 2015 se tiene lo siguiente:
De acuerdo con lo reportado por el INVIAS en la columna “Objeto Contractual” Adición 3 y confrontado el valor de la reserva con la información contractual en lo que respecta al Adicionales 3 de 2019, se tiene que el monto adicionado fue de $16.150.5 millones el cual no corresponde con la reserva por $21.132.9 millones; de tal manera que el valor de la reserva presupuestal y la justificación esgrimida por INVIAS no corresponden a la realidad del contrato y de manera general no es consistente el monto de la reserva con el monto de las adiciones que se hicieron al contrato durante la vigencia 2019. 
De otro lado, se observa que aplicaron recursos de la vigencia 2019, cuando las vigencias futuras para el desarrollo del contrato estaban hasta el 2018, sin que se evidencie gestión y aprobación de vigencia futura para hacer uso de los recursos del presupuesto de la vigencia 2019.
Así las cosas, no procedería la refrendación de esas cuentas correspondiente al referido contrato.</t>
  </si>
  <si>
    <t>Se incumplió la parte pertinente del Decreto 111 de 1996, el Decreto 1068 de 2015 y la Ley 819 de 2003.</t>
  </si>
  <si>
    <t>Administrativo con incidencia disciplinaria</t>
  </si>
  <si>
    <t>Debilidades en la planeación y ejecución contractual, con lo cual no se aplicó oportunamente los recursos para el desarrollo de los contratos y de los proyectos a los cuales pertenecen y se genera tramites adicionales.</t>
  </si>
  <si>
    <t>14 01 100   </t>
  </si>
  <si>
    <t>H19AF19. Desarrollo en la etapa de preconstrucción. Contrato de obra 1019 de 2018 y Contrato de interventoría 1022 de 2018, para la Variante San Gil.
Conforme a lo estipulado en el Pliego de Condiciones, el contratista de obra tenía un plazo de tres meses para presentar el Estudio de Impacto Ambiental (EIA) a partir del Acta de Inicio (28 de agosto de 2018), hecho que no se cumplió y por lo cual se solicitó al INSTITUTO el inicio de un proceso sancionatorio, el cual no prosperó porque se aceptó que el EIA se entregara para revisión y aprobación en enero de 2019, radicándose en la ANLA el 13 de febrero de 2019. 
Así mismo, la interventoría (…) presenta informes mensuales al INSTITUTO registrando la ejecución y avances del contrato, a pesar de ello, sus procedimientos y acciones no han asegurado el control y vigilancia para que el desarrollo contractual se cumpla en los términos establecidos.
Conforme a la programación contractual la Revisión, Ajuste y/o Actualización y/o Modificación y/o Complementación de Estudios y Diseños, debió haberse cumplido el 18 de abril de 2019 y de acuerdo con la información del INSTITUTO el primer volumen aprobado por la interventoría fue el 12 de agosto de 2019 y el acta definitiva de aprobación de estudios y diseños se suscribió el 13 de diciembre de 2019, hechos que demuestran el atraso en la etapa de preconstrucción.
Se evidencia en el informe de Interventoría 16 del 04 de diciembre de 2019, la baja ejecución de la gestión predial donde, se habían entregado 33 expedientes de fichas prediales de 149 en el sector de San Gil y cero expedientes de 42 en el sector de Pinchote, siendo que esta es la actividad inicial, faltando las modificaciones y actualizaciones de las fichas prediales ajustadas al proyecto, estudio de títulos, aclaraciones de cabidas y/o linderos, la elaboración de avalúos y tramites de ofertas, elaboración de escrituras, entre otras.</t>
  </si>
  <si>
    <t xml:space="preserve">Debilidades de la planeación y ejecución del proyecto Variante de San Gil, deficiencias en las acciones realizadas por la interventoría en su ejercicio de control y vigilancia del contrato, así como del INSTITUTO, que conociendo de los atrasos no conminaron a tiempo al contratista para el cumplimiento de sus obligaciones contractuales. 
</t>
  </si>
  <si>
    <t>Administrativo con presunta incidencia disciplinaria y para indagación preliminar</t>
  </si>
  <si>
    <t>14 05 001   </t>
  </si>
  <si>
    <t xml:space="preserve">
Los términos establecidos para liquidar resultan obligatorios pues se derivan de mandatos legales y de acuerdos contractuales que no puede desconocer la administración.
(…) el deber de liquidar a cargo del funcionario responsable debe realizarse sin falta dentro de los plazos establecidos, pues de lo contrario, la pérdida de competencia para liquidar, (…) podría acarrear daño patrimonial al estado como consecuencia de la omisión y falta de control por parte de quien ejerció la supervisión.
(…) no solamente se omite un deber legal, sino que se pone en riesgo el patrimonio público al perder la posibilidad de ejecutar vía coactiva los posibles saldos a favor del INVIAS derivados de anticipos no ejecutados, rendimientos financieros o cualquier otro concepto que pudiera establecerse en el balance financiero del contrato.</t>
  </si>
  <si>
    <t xml:space="preserve">Acción 1. 
Revisar, actualizar y socializar el Manual de Contratación en lo concerniente al proceso de liquidación de contratos.
</t>
  </si>
  <si>
    <t xml:space="preserve">Revisión, actualización y socialización del Manual de Contratación en lo concerniente al proceso de liquidación de contratos.
</t>
  </si>
  <si>
    <t xml:space="preserve">Manual de Contratación revisado, actualizado y socializado.
</t>
  </si>
  <si>
    <t>Acción 2. 
Formular acuerdos de niveles de servicios entre la Oficina Asesora Jurídica y las unidades ejecutoras respecto al proceso de liquidación de contratos.</t>
  </si>
  <si>
    <t>Implementar acuerdos de niveles de servicios entre la Oficina Asesora Jurídica y las unidades ejecutoras respecto al proceso de liquidación de contratos.</t>
  </si>
  <si>
    <t>Acuerdos de niveles de servicios entre la Oficina Asesora Jurídica y las unidades ejecutoras respecto al proceso de liquidación de contratos, implementado y socializado.</t>
  </si>
  <si>
    <t>Acción 3. 
Formular acuerdos de niveles de servicios entre la Subdirección de Medio Ambiente y Gestión Social y las unidades ejecutoras  respecto al proceso de liquidación de contratos.</t>
  </si>
  <si>
    <t>Implementar acuerdos de niveles de servicios entre la Subdirección de Medio Ambiente y Gestión Social y las unidades ejecutoras  respecto al proceso de liquidación de contratos.</t>
  </si>
  <si>
    <t>Acuerdos de niveles de servicios entre la Subdirección de Medio Ambiente y Gestión Social y las unidades ejecutoras  respecto al proceso de liquidación de contratos, implementado y socializado.</t>
  </si>
  <si>
    <r>
      <t xml:space="preserve">H18AF19. Saldos por utilizar de las reservas presupuestal 2018 no ejecutadas en el 2019.
De conformidad con la información presupuestal del INVIAS, registrada en el aplicativo SIIF Nación, correspondiente a la vigencia fiscal de 2018, a 31 de diciembre de dicho año se constituyeron Reservas Presupuestales en cuantía total de $622.866.5 millones; que, durante la vigencia fiscal de 2019, la Reserva Presupuestal de 2018, presentó la siguiente afectación: Valor Reserva Presupuestal cancelada $3.530.6 millones, Valor Reserva Presupuestal Definitiva $619.335.8 millones, Valor Reserva Presupuestal Obligada $593.944 millones, Valor Reserva Presupuestal NO ejecutada $25.391.8 millones.
(…) las cuentas o compromisos correspondientes a 248 contratos que dieron origen a esas reservas presupuestales por $25.391.8 millones, fenecieron.
De otra parte, el artículo 2.8.1.7.3.4. del Decreto 1068 de 2015 determina que al haberse terminado el compromiso o la obligación que las originó, se deberá proceder a su cancelación y remisión mediante acta a la DGCPTN </t>
    </r>
    <r>
      <rPr>
        <i/>
        <sz val="8"/>
        <rFont val="Arial"/>
        <family val="2"/>
      </rPr>
      <t xml:space="preserve">(Dirección General de Crédito Público y Tesoro Nacional del Ministerio de Hacienda y Crédito Público) </t>
    </r>
    <r>
      <rPr>
        <sz val="8"/>
        <rFont val="Arial"/>
        <family val="2"/>
      </rPr>
      <t>para que se efectúen los ajustes respectivos, debido a que ya procedió el fenecimiento del rubro, como lo establece el artículo 2.8.1.7.3.3 del mismo decreto, sin embargo, no se tiene evidencia del cumplimiento de esta normatividad por parte de INVIAS para los casos correspondientes.</t>
    </r>
  </si>
  <si>
    <t>ACPP</t>
  </si>
  <si>
    <t>De acuerdo con lo considerado por el Órgano de Control "Se deben documentar dentro de los antecedentes contractuales las razones por las cuales se justifica la procedencia del pacto arbitral y de acuerdo con la información y documentación aportada por el INVIAS, no se observa que exista esa justificación documentada y, en consecuencia, no se comparte lo expuesto por el INVIAS en cuanto a que su decisión sí correspondió a una decisión de gerencia pública explícita. No puede negarse que a posteriori la entidad ha tratado de explicar la toma de la decisión, pero claramente una decisión como la exigida por la Directiva Presidencial, debía, de forma imperativa, contar con la plena e inequívoca justificación y además esta debía estar documentada, previamente".</t>
  </si>
  <si>
    <t>Como acción complementaria, de formalización y protocolización, incorporar en el manual de contratación una disposición y buena práctica que establezca que tratándose de pactos arbitrales (cláusula compromisoria y compromisos) sobre contratos en curso suscritos por el INVIAS, se elaborará una ficha técnica con los debidos soportes y conceptos técnicos, económicos o jurídicos para su correspondiente aprobación en el Comité de Adiciones, Modificaciones y Prórrogas. Lo anterior, en consideración a la Directiva Presidencial N°. 04 de 2018.</t>
  </si>
  <si>
    <t>Administrativo con connotación disciplinaria</t>
  </si>
  <si>
    <t>Administrativo con posible connotación disciplinaria</t>
  </si>
  <si>
    <t>Administrativo con presunta connotación disciplinaria y fiscal</t>
  </si>
  <si>
    <t>AF2019</t>
  </si>
  <si>
    <t>AUDITORIA DE CUMPLIMIENTO PUENTE PUMAREJO - ACPP</t>
  </si>
  <si>
    <t>Área Líder</t>
  </si>
  <si>
    <t>Desarrollar el plan de trabajo del proyecto BUPI para la vigencia 2020, correspondiente al estudio del 100% los registros suministrados en el 1 envió de la fuente de información de la SNR,  monitoreada a través de la conciliación contable e informe de gestión de BUPI.</t>
  </si>
  <si>
    <t>H2R15. Imposición de sanciones por manejo ambiental.
La Autoridad Nacional de Licencias Ambientales – ANLA, mediante Resolución 186 del 3 de marzo de 2014 impuso multa al Instituto Nacional de Vías.
En virtud de lo anteriormente expuesto, existe un presunto detrimento patrimonial por $2.626.88 millones con ocasión de la multa impuesta por la ANLA al Invías. 
Acción 1.</t>
  </si>
  <si>
    <t>H2R15. Imposición de sanciones por manejo ambiental.
La Autoridad Nacional de Licencias Ambientales – ANLA, mediante Resolución 186 del 3 de marzo de 2014 impuso multa al Instituto Nacional de Vías.
En virtud de lo anteriormente expuesto, existe un presunto detrimento patrimonial por $2.626.88 millones con ocasión de la multa impuesta por la ANLA al Invías. 
Acción 2.</t>
  </si>
  <si>
    <t xml:space="preserve">1.  Mesas de trabajo para identificar los posibles riesgos relacionados con la imposición de multas y pagos derivados de infracciones ambientales impuestas por las Autoridades Ambientales.
2. Actualizar la matriz de riesgos
3. Socializar la matriz de riesgos actualizada
</t>
  </si>
  <si>
    <t xml:space="preserve">Acta de reuniones
Matriz actualizada 
Memorando Circular con el link de la matriz
</t>
  </si>
  <si>
    <t>1. Radicación por parte de las Interventorías, listado de permisos ambientales necesarios para el proyecto
2. Radicación por parte de las Interventorías, matriz de seguimiento actos administrativos para verificar la ejecución y avance de las obligaciones derivadas de los permisos ambientales otorgados por las autoridades ambientales.  
3. Radicación por parte de las Interventorías, acta de balance ambiental para la verificación del cumplimiento de las obligaciones derivadas de los permisos ambientales otorgados por las autoridades ambientales.</t>
  </si>
  <si>
    <t xml:space="preserve">Acta de radicación ambiental
Matriz seguimiento actos administrativos
Balance Ambiental a la terminación del contrato de obra y/o memorando dirigido a la Unidad Ejecutora
</t>
  </si>
  <si>
    <t xml:space="preserve">Acción 2.
Control y seguimiento a los permisos ambientales para disminuir el riesgo relacionado con la imposición de multas y pagos derivados de infracciones ambientales impuestas por las Autoridades Ambientales
</t>
  </si>
  <si>
    <t xml:space="preserve">Acción 1.
Identificar y actualizar la matriz de riesgos relacionada con la imposición de multas y pagos derivados de infracciones ambientales impuestas por las Autoridades Ambientales
</t>
  </si>
  <si>
    <t xml:space="preserve">
Elaborar documentos técnicos para las estructuraciones en fase 1 y 2, que orienten la estimación del valor de la gestión y adquisición predial de los proyectos.                                                                                                                                                                                            </t>
  </si>
  <si>
    <t xml:space="preserve">
1. Elaboración de anexos técnicos Fase 1 y Fase 2.
2. Realizar publicación en el repositorio de los documentos técnicos vía SharePoint dispuesto para las unidades ejecutoras. 
</t>
  </si>
  <si>
    <t xml:space="preserve">
Documentos técnicos elaborados y publicados.</t>
  </si>
  <si>
    <t xml:space="preserve">Protocolo indicaciones uso apéndice ambiental
Protocolo socializado
</t>
  </si>
  <si>
    <t xml:space="preserve">
Acta de reuniones 
Matriz actualizada 
Memorando Circular con el link de la matriz
Reporte de seguimiento </t>
  </si>
  <si>
    <t xml:space="preserve">
Control y seguimiento a las licencias de Vertimientos de aguas residuales industriales  para disminuir el riesgo relacionado con la imposición de multas y pagos derivados de infracciones ambientales impuestas por las Autoridades Ambientales.
</t>
  </si>
  <si>
    <t xml:space="preserve">
Identificar y actualizar la matriz de riesgos relacionada con la imposición de multas y pagos derivados de infracciones ambientales impuestas por las Autoridades Ambientales.</t>
  </si>
  <si>
    <t>1. Elaborar un protocolo para el uso del apéndice Ambiental, el cual contenga los lineamientos y directrices que los estructuradores de procesos licitatorios para obra e interventoría deben tener en cuenta desde el componente ambiental.   
2. Socialización del protocolo.</t>
  </si>
  <si>
    <t xml:space="preserve">1. Realizar Mesas de trabajo para identificar los posibles riesgos relacionados con la imposición de multas y pagos derivados de infracciones ambientales impuestas por las Autoridades Ambientales.
2. Fortalecer controles de seguimiento y cumplimiento de las obligaciones derivados de permisos ambientales.
3. Actualizar la matriz de riesgos.
4. Socializar la matriz de riesgos actualizada.
</t>
  </si>
  <si>
    <t>Inventariar y registrar los predios bajo propiedad del INVIAS, a partir de los folios de matricula inmobiliaria identificados en la base oficial de la superintendencia de Notariado y Registro (estudio del 100% de base 1 suministrada por SNR), donde se registre el folio de matrícula inmobiliaria. 
(Base 2 suministrada por SNR para estudio del 2021).</t>
  </si>
  <si>
    <t>1. Realizar  reporte SMA de avance trimestral de registros estudiados y predios identificados bajo titularidad de INVIAS.
2. Realizar Conciliación Predios identificados SMA e individualizados en contabilidad (corte trimestral).</t>
  </si>
  <si>
    <t xml:space="preserve">
1. Inventariar y registrar los predios de los proyectos referentes en el hallazgo, bajo propiedad del INVIAS (2020).
2. Gestionar las consultas a entidades externas para definir si se requiere o se está usando el predio para una obra de utilidad pública o no.
NOTA (De los predios identificados como no necesarios para utilidad pública realizar el proceso de desafectación).</t>
  </si>
  <si>
    <t xml:space="preserve">1. Identificar el listado de los predios de los proyectos referentes en el hallazgo con su registro contable.
2. Realizar reporte de comunicaciones externas enviadas y respuestas recibidas. 
3. Realizar reporte de estado de utilización de los predios de los proyectos referentes en el hallazgo.  </t>
  </si>
  <si>
    <r>
      <t xml:space="preserve">H21AF19. Pérdida de competencia para liquidar los contratos y convenios. 
De acuerdo con la información aportada por el INVIAS (…), relacionada con liquidación de contratos y contratos certificados con pérdida de competencia para liquidar, se extrae lo siguiente: Contratos y convenios liquidados con un saldo a favor de INVIAS por un monto de $40.226.8 millones ($26.664.3 millones por concepto de convenios y $13.562.6 millones por concepto de contratos), Contratos Certificados con un saldo a favor de INVIAS por $12.879.2 millones y Contratos con Certificación de Pérdida de Competencia en el 2019 por $1.761.0 millones (Ver anexo 3. Informe de Auditoría Financiera 2019).  
Se observó en algunos casos, que la información aportada inicialmente no es consistente con lo respondido a la observación.  A pesar de la depuración, se mantiene que, algunos contratos y convenios liquidados y certificados con pérdida de competencia, registran saldos a favor de INVIAS (Ver anexo 4. Informe de Auditoría financiera 2019).
En relación con los contratos y convenios certificados y con pérdida de competencia, se resumen los siguientes hechos: 1. (...) los contratos y convenios de los anexos 3 y 4 no fueron liquidados dentro del plazo contractual y legal previsto, de tal manera que se produjo la pérdida de competencia para proceder a su liquidación. 2. (...) al haber perdido la administración de la competencia para liquidar el contrato y al estar caducadas las acciones contractuales que de él se derivan, se consideró extinguida la relación contractual que existió entre las partes, por lo cual el INVIAS procedió a cerrar el expediente. 3. (...) al parecer, el balance financiero del contrato/convenio se proyectó de acuerdo con la documentación que reposa en el expediente contractual. 4.No se logró evidenciar la realización de actividades tendientes a obtener la devolución de recursos. 5. No se puso en conocimiento a este (Ente) de control para que se investigaran las presuntas incidencias fiscales que se hayan podido configurar. 
(..) de cara al acta de cierre de los contratos o convenios suscritos por el INVIAS, es oportuno precisar que este documento </t>
    </r>
    <r>
      <rPr>
        <i/>
        <sz val="8"/>
        <rFont val="Arial"/>
        <family val="2"/>
      </rPr>
      <t>(Certificado de pérdida de competencia para liquidar)</t>
    </r>
    <r>
      <rPr>
        <sz val="8"/>
        <rFont val="Arial"/>
        <family val="2"/>
      </rPr>
      <t xml:space="preserve"> no es el idóneo para recaudar los posibles saldos en favor de la entidad a través del procedimiento de cobro coactivo. (...) las actas de cierre suscritas por el INVIAS carecen de los elementos esenciales para prestar mérito ejecutivo (...).
Respecto a los contratos y convenios liquidados con un saldo a favor de INVIAS, no se tiene la certeza que esos recursos se hayan reintegrado en debida forma a las arcas del INVIAS, por efecto mismo de la liquidación, o por proceso de cobro coactivo.
Acción 1.</t>
    </r>
  </si>
  <si>
    <r>
      <t xml:space="preserve">H21AF19. Pérdida de competencia para liquidar los contratos y convenios. 
De acuerdo con la información aportada por el INVIAS (…), relacionada con liquidación de contratos y contratos certificados con pérdida de competencia para liquidar, se extrae lo siguiente: Contratos y convenios liquidados con un saldo a favor de INVIAS por un monto de $40.226.8 millones ($26.664.3 millones por concepto de convenios y $13.562.6 millones por concepto de contratos), Contratos Certificados con un saldo a favor de INVIAS por $12.879.2 millones y Contratos con Certificación de Pérdida de Competencia en el 2019 por $1.761.0 millones (Ver anexo 3. Informe de Auditoría Financiera 2019).  
Se observó en algunos casos, que la información aportada inicialmente no es consistente con lo respondido a la observación.  A pesar de la depuración, se mantiene que, algunos contratos y convenios liquidados y certificados con pérdida de competencia, registran saldos a favor de INVIAS (Ver anexo 4. Informe de Auditoría financiera 2019).
En relación con los contratos y convenios certificados y con pérdida de competencia, se resumen los siguientes hechos: 1. (...) los contratos y convenios de los anexos 3 y 4 no fueron liquidados dentro del plazo contractual y legal previsto, de tal manera que se produjo la pérdida de competencia para proceder a su liquidación. 2. (...) al haber perdido la administración de la competencia para liquidar el contrato y al estar caducadas las acciones contractuales que de él se derivan, se consideró extinguida la relación contractual que existió entre las partes, por lo cual el INVIAS procedió a cerrar el expediente. 3. (...) al parecer, el balance financiero del contrato/convenio se proyectó de acuerdo con la documentación que reposa en el expediente contractual. 4.No se logró evidenciar la realización de actividades tendientes a obtener la devolución de recursos. 5. No se puso en conocimiento a este (Ente) de control para que se investigaran las presuntas incidencias fiscales que se hayan podido configurar. 
(..) de cara al acta de cierre de los contratos o convenios suscritos por el INVIAS, es oportuno precisar que este documento </t>
    </r>
    <r>
      <rPr>
        <i/>
        <sz val="8"/>
        <rFont val="Arial"/>
        <family val="2"/>
      </rPr>
      <t>(Certificado de pérdida de competencia para liquidar)</t>
    </r>
    <r>
      <rPr>
        <sz val="8"/>
        <rFont val="Arial"/>
        <family val="2"/>
      </rPr>
      <t xml:space="preserve"> no es el idóneo para recaudar los posibles saldos en favor de la entidad a través del procedimiento de cobro coactivo. (...) las actas de cierre suscritas por el INVIAS carecen de los elementos esenciales para prestar mérito ejecutivo (...).
Respecto a los contratos y convenios liquidados con un saldo a favor de INVIAS, no se tiene la certeza que esos recursos se hayan reintegrado en debida forma a las arcas del INVIAS, por efecto mismo de la liquidación, o por proceso de cobro coactivo.
Acción 2.</t>
    </r>
  </si>
  <si>
    <r>
      <t xml:space="preserve">H21AF19. Pérdida de competencia para liquidar los contratos y convenios. 
De acuerdo con la información aportada por el INVIAS (…), relacionada con liquidación de contratos y contratos certificados con pérdida de competencia para liquidar, se extrae lo siguiente: Contratos y convenios liquidados con un saldo a favor de INVIAS por un monto de $40.226.8 millones ($26.664.3 millones por concepto de convenios y $13.562.6 millones por concepto de contratos), Contratos Certificados con un saldo a favor de INVIAS por $12.879.2 millones y Contratos con Certificación de Pérdida de Competencia en el 2019 por $1.761.0 millones (Ver anexo 3. Informe de Auditoría Financiera 2019).  
Se observó en algunos casos, que la información aportada inicialmente no es consistente con lo respondido a la observación.  A pesar de la depuración, se mantiene que, algunos contratos y convenios liquidados y certificados con pérdida de competencia, registran saldos a favor de INVIAS (Ver anexo 4. Informe de Auditoría financiera 2019).
En relación con los contratos y convenios certificados y con pérdida de competencia, se resumen los siguientes hechos: 1. (...) los contratos y convenios de los anexos 3 y 4 no fueron liquidados dentro del plazo contractual y legal previsto, de tal manera que se produjo la pérdida de competencia para proceder a su liquidación. 2. (...) al haber perdido la administración de la competencia para liquidar el contrato y al estar caducadas las acciones contractuales que de él se derivan, se consideró extinguida la relación contractual que existió entre las partes, por lo cual el INVIAS procedió a cerrar el expediente. 3. (...) al parecer, el balance financiero del contrato/convenio se proyectó de acuerdo con la documentación que reposa en el expediente contractual. 4.No se logró evidenciar la realización de actividades tendientes a obtener la devolución de recursos. 5. No se puso en conocimiento a este (Ente) de control para que se investigaran las presuntas incidencias fiscales que se hayan podido configurar. 
(..) de cara al acta de cierre de los contratos o convenios suscritos por el INVIAS, es oportuno precisar que este documento </t>
    </r>
    <r>
      <rPr>
        <i/>
        <sz val="8"/>
        <rFont val="Arial"/>
        <family val="2"/>
      </rPr>
      <t>(Certificado de pérdida de competencia para liquidar)</t>
    </r>
    <r>
      <rPr>
        <sz val="8"/>
        <rFont val="Arial"/>
        <family val="2"/>
      </rPr>
      <t xml:space="preserve"> no es el idóneo para recaudar los posibles saldos en favor de la entidad a través del procedimiento de cobro coactivo. (...) las actas de cierre suscritas por el INVIAS carecen de los elementos esenciales para prestar mérito ejecutivo (...).
Respecto a los contratos y convenios liquidados con un saldo a favor de INVIAS, no se tiene la certeza que esos recursos se hayan reintegrado en debida forma a las arcas del INVIAS, por efecto mismo de la liquidación, o por proceso de cobro coactivo.
Acción 3.</t>
    </r>
  </si>
  <si>
    <t xml:space="preserve"> Administrativo con presunta incidencia fiscal y disciplinaria</t>
  </si>
  <si>
    <t xml:space="preserve">Administrativo con presunta a incidencia fiscal y disciplinaria </t>
  </si>
  <si>
    <t>Administrativo con presunta a incidencia fiscal y disciplinaria</t>
  </si>
  <si>
    <t>Administrativo con presunta incidencia disciplinaria - Indagación Preliminar</t>
  </si>
  <si>
    <t xml:space="preserve"> Administrativo con presunta incidencia disciplinaria</t>
  </si>
  <si>
    <t>H10AF18. Cuenta 1710 Bienes de Uso Público en Servicio, inventario vías secundarias y terciarias.
A 31 de diciembre de 2018, el valor registrado en las cuentas “1710 Bienes de uso Público e Históricos y Culturales – Bienes de Uso Público en Servicio y 3105 Patrimonio de las Entidades de Gobierno – Capital Fiscal o 3110 Patrimonio de las Entidades de Gobierno – Resultados del ejercicio” según corresponda, por $22.864.045.3 millones, los cuales presentan incertidumbre en cuantía indeterminada, por falta de gestión efectiva de la Entidad, actualización de la base de datos y/o  inventarios de las vías de orden secundario y terciario a lo largo del país; así como falta de una debida y oportuna articulación con los demás actores involucrados para tal efecto. Las vías que han identificado a 31/12/2018, son en su mayoría las primarias, Lo anterior afecta la razonabilidad de los estados financieros. 
Acción 1 - Actividad 1.</t>
  </si>
  <si>
    <t>H10AF18. Cuenta 1710 Bienes de Uso Público en Servicio, inventario vías secundarias y terciarias. 
A 31 de diciembre de 2018, el valor registrado en las cuentas “1710 Bienes de uso Público e Históricos y Culturales – Bienes de Uso Público en Servicio y 3105 Patrimonio de las Entidades de Gobierno – Capital Fiscal o 3110 Patrimonio de las Entidades de Gobierno – Resultados del ejercicio” según corresponda, por $22.864.045.3 millones, los cuales presentan incertidumbre en cuantía indeterminada, por falta de gestión efectiva de la Entidad, actualización de la base de datos y/o  inventarios de las vías de orden secundario y terciario a lo largo del país; así como falta de una debida y oportuna articulación con los demás actores involucrados para tal efecto. Las vías que han identificado a 31/12/2018, son en su mayoría las primarias, Lo anterior afecta la razonabilidad de los estados financieros. 
Acción 1 - Actividad 2.</t>
  </si>
  <si>
    <t>H10AF18. Cuenta 1710 Bienes de Uso Público en Servicio, inventario vías secundarias y terciarias. 
A 31 de diciembre de 2018, el valor registrado en las cuentas “1710 Bienes de uso Público e Históricos y Culturales – Bienes de Uso Público en Servicio y 3105 Patrimonio de las Entidades de Gobierno – Capital Fiscal o 3110 Patrimonio de las Entidades de Gobierno – Resultados del ejercicio” según corresponda, por $22.864.045.3 millones, los cuales presentan incertidumbre en cuantía indeterminada, por falta de gestión efectiva de la Entidad, actualización de la base de datos y/o  inventarios de las vías de orden secundario y terciario a lo largo del país; así como falta de una debida y oportuna articulación con los demás actores involucrados para tal efecto. Las vías que han identificado a 31/12/2018, son en su mayoría las primarias, Lo anterior afecta la razonabilidad de los estados financieros. 
Acción 1 - Actividad 3.</t>
  </si>
  <si>
    <t>H12AF18. Reconocimiento Terrenos subcuentas de la cuenta 1710 Bienes de Uso Público en Servicio. 
Existe incertidumbre en cuanto al valor que se encuentra registrado a 31/12/2018 en las subcuentas 171001 Bienes de Uso Público Red Carretera por $21.672.040 millones, 171006 Red Férrea por $86.704.9 millones, 171007 Red Fluvial por $474.035.3 millones y 171008 Red Marítima por $496.997.2 millones y menor valor registrado en la cuenta 171014 Bienes de Uso Público en Servicio  – Terrenos con saldo $134.267.8 millones, pues el valor registrado contablemente para los tramos de las vías no muestran por separado el valor de los terrenos sobre los cuales se encuentran construidos.
Acción 1 - Actividad 1.</t>
  </si>
  <si>
    <t>H12AF18. Reconocimiento Terrenos subcuentas de la cuenta 1710 Bienes de Uso Público en Servicio. 
Existe incertidumbre en cuanto al valor que se encuentra registrado a 31/12/2018 en las subcuentas 171001 Bienes de Uso Público Red Carretera por $21.672.040 millones, 171006 Red Férrea por $86.704.9 millones, 171007 Red Fluvial por $474.035.3 millones y 171008 Red Marítima por $496.997.2 millones y menor valor registrado en la cuenta 171014 Bienes de Uso Público en Servicio  – Terrenos con saldo $134.267.8 millones, pues el valor registrado contablemente para los tramos de las vías no muestran por separado el valor de los terrenos sobre los cuales se encuentran construidos.
Acción 1 - Actividad 2.</t>
  </si>
  <si>
    <t>H12AF18. Reconocimiento Terrenos subcuentas de la cuenta 1710 Bienes de Uso Público en Servicio. 
Existe incertidumbre en cuanto al valor que se encuentra registrado a 31/12/2018 en las subcuentas 171001 Bienes de Uso Público Red Carretera por $21.672.040 millones, 171006 Red Férrea por $86.704.9 millones, 171007 Red Fluvial por $474.035.3 millones y 171008 Red Marítima por $496.997.2 millones y menor valor registrado en la cuenta 171014 Bienes de Uso Público en Servicio  – Terrenos con saldo $134.267.8 millones, pues el valor registrado contablemente para los tramos de las vías no muestran por separado el valor de los terrenos sobre los cuales se encuentran construidos.
Acción 1 - Actividad 3.</t>
  </si>
  <si>
    <t>H23AF18. Notas a los Estados Financieros. 
Las Notas a los Estados Financieros de  las, Propiedades, Planta y Equipo; de los Bienes de Uso Público y de las Provisiones y Pasivos contingentes, producto de la revelación de los procesos en contra del INVÍAS a 31 de diciembre de 2018, no reflejan la información suficiente que sirva de complemento a la interpretación y entendimiento de las cifras plasmadas en los estados financieros, como se debe hacer en cumplimiento a las normas internacionales para el sector público NICSP y al manual de políticas contables para esta entidad. No se cumple ninguna de las siguientes disposiciones del Manual de Políticas Contables de la Entidad sobre el contenido de estas notas a los estados financieros:
Propiedades, Planta y Equipo:
Bienes de Uso Público en Construcción:
Bienes de Uso Público en Servicio:
Sobre Provisiones:
Sobre Pasivos Contingentes: 
Este hallazgo tiene una presunta incidencia disciplinaria, toda vez que pudo haberse incumplido la Resolución 484 de 2017 por la cual se modifica la Resolución 533 de 2015 y el Instructivo 002 Numeral 3. Revelaciones, expedido por la Contaduría General de la Nación.
Acción 1 - Actividad 1.</t>
  </si>
  <si>
    <t>H23AF18. Notas a los Estados Financieros. 
Las Notas a los Estados Financieros de  las, Propiedades, Planta y Equipo; de los Bienes de Uso Público y de las Provisiones y Pasivos contingentes, producto de la revelación de los procesos en contra del INVÍAS a 31 de diciembre de 2018, no reflejan la información suficiente que sirva de complemento a la interpretación y entendimiento de las cifras plasmadas en los estados financieros, como se debe hacer en cumplimiento a las normas internacionales para el sector público NICSP y al manual de políticas contables para esta entidad. No se cumple ninguna de las siguientes disposiciones del Manual de Políticas Contables de la Entidad sobre el contenido de estas notas a los estados financieros:
Propiedades, Planta y Equipo:
Bienes de Uso Público en Construcción:
Bienes de Uso Público en Servicio:
Sobre Provisiones:
Sobre Pasivos Contingentes: 
Este hallazgo tiene una presunta incidencia disciplinaria, toda vez que pudo haberse incumplido la Resolución 484 de 2017 por la cual se modifica la Resolución 533 de 2015 y el Instructivo 002 Numeral 3. Revelaciones, expedido por la Contaduría General de la Nación.
Acción 1 - Actividad 2.</t>
  </si>
  <si>
    <t>H30AF18. Gestión en la liquidación de contratos. 
De la revisión de 198 contratos ejecutados  por  algunas  Direcciones  Técnicas (DT) del INVIAS  y 1.301 por la Dirección Operativa, así como también como resultado  de las visitas administrativas  realizadas  por la auditoría de la CGR  en marzo de 2019 a las Direcciones Territoriales (DT) del Meta y Valle,  se  identificó que 44 contratos  habían terminado su ejecución sin que  se evidencie gestión  tendiente a su liquidación. 
Acción 2.</t>
  </si>
  <si>
    <t>H33AF18. Variación en actividades y en cantidades en Análisis de Precios Unitarios, Contrato de Obra 1516 de 2015.  
Aunque si bien, el Contrato 1516 de 2015 , se suscribió para mejorar la ruta Ánimas-Pueblo Rico, desde la fase inicial del proyecto, se tenía previsto un pavimento asfáltico, se  evidenció en visita de la CGR efectuada en marzo de 2019, que se pavimentó y se realizaron las intervenciones de sitios críticos y ventanas en concreto hidráulico, tanto para los sectores de la Ruta 5003 SANTA CECILIA-PUEBLO RICO, como para los de la Ruta 5002 ÁNIMAS-SANTA CECILIA.
De igual manera se tenían previstos desde la planeación del contrato, dos (2)  ítems para efectuar en forma parcial la intervención de las ventanas pendientes en pavimento hidráulico (ítems  27 y 28) (...)
Se observa que aun cuando los dos (2) concretos hidráulicos tienen especificaciones de resistencia a la flexión similar para ser utilizados como pavimento, para el ítem 27 verificada el Acta de entrega y recibo final de obra, no se efectuó ninguna cantidad;  en el caso del segundo, esto es, el ítem 28, se realizaron más de 33.000 m3, siendo a la postre la actividad más representativa del contrato. 
En concordancia con lo anteriormente expuesto, y de acuerdo a los análisis Unitarios de precios y al acta de entrega y recibo de obra, presuntamente se generó una lesión al patrimonio público en cuantía de $2.152.2 millones (...)</t>
  </si>
  <si>
    <t xml:space="preserve">H35AF18. Proceso constructivo, Contrato 1632 de 2015. 
El Contrato tiene por objeto: Mejoramiento, gestión predial, social y ambiental mediante la construcción de segundas calzadas, intersecciones y mejoramiento del corredor vial existente Honda-Manizales en el departamento de Caldas para el Programa "Vías para la Equidad” (...)
En la visita de la CGR  llevada a cabo en marzo de 2019  se  evidenciaron  los siguientes deterioros en varios sitios del tramo anotado, así:
a. Ondulaciones en la estructura del pavimento o presencia de ondas en el sentido longitudinal al eje de la vía (...)
b. Pérdida parcial de la capa de rodadura (descascaramiento), por riego de liga deficiente o por  permeabilidad de la mezcla asfáltica. 
c. Afloramiento  de  agua. No obstante haberse realizado corrección anterior en varios sitios mediante parcheo, se observó que en las juntas del citado parcheo o en otros sitios, de forma aleatoria aflora el agua, sin que haya lluvia. Lo anterior puede manifestarse por subdrenaje insuficiente  o inexistente o por filtración de aguas.
d. Desgaste superficial prematuro con pérdida gradual de ligante y agregados; en varios  sitios ya se evidencia la desintegración superficial de la rodadura por insuficiencia  en la adherencia del asfalto con los granulares, o deficiencias en la dosificación de la mezcla.  
Acción 1.
</t>
  </si>
  <si>
    <t xml:space="preserve">H35AF18. Proceso constructivo, Contrato 1632 de 2015. 
El Contrato tiene por objeto: Mejoramiento, gestión predial, social y ambiental mediante la construcción de segundas calzadas, intersecciones y mejoramiento del corredor vial existente Honda-Manizales en el departamento de Caldas para el Programa "Vías para la Equidad” (...)
En la visita de la CGR  llevada a cabo en marzo de 2019  se  evidenciaron  los siguientes deterioros en varios sitios del tramo anotado, así:
a. Ondulaciones en la estructura del pavimento o presencia de ondas en el sentido longitudinal al eje de la vía (...)
b. Pérdida parcial de la capa de rodadura (descascaramiento), por riego de liga deficiente o por  permeabilidad de la mezcla asfáltica. 
c. Afloramiento  de  agua. No obstante haberse realizado corrección anterior en varios sitios mediante parcheo, se observó que en las juntas del citado parcheo o en otros sitios, de forma aleatoria aflora el agua, sin que haya lluvia. Lo anterior puede manifestarse por subdrenaje insuficiente  o inexistente o por filtración de aguas.
d. Desgaste superficial prematuro con pérdida gradual de ligante y agregados; en varios  sitios ya se evidencia la desintegración superficial de la rodadura por insuficiencia  en la adherencia del asfalto con los granulares, o deficiencias en la dosificación de la mezcla.  
Acción 2.
</t>
  </si>
  <si>
    <t xml:space="preserve">H35AF18. Proceso constructivo, Contrato 1632 de 2015. 
El Contrato tiene por objeto: Mejoramiento, gestión predial, social y ambiental mediante la construcción de segundas calzadas, intersecciones y mejoramiento del corredor vial existente Honda-Manizales en el departamento de Caldas para el Programa "Vías para la Equidad” (...)
En la visita de la CGR  llevada a cabo en marzo de 2019  se  evidenciaron  los siguientes deterioros en varios sitios del tramo anotado, así:
a. Ondulaciones en la estructura del pavimento o presencia de ondas en el sentido longitudinal al eje de la vía (...)
b. Pérdida parcial de la capa de rodadura (descascaramiento), por riego de liga deficiente o por  permeabilidad de la mezcla asfáltica. 
c. Afloramiento  de  agua. No obstante haberse realizado corrección anterior en varios sitios mediante parcheo, se observó que en las juntas del citado parcheo o en otros sitios, de forma aleatoria aflora el agua, sin que haya lluvia. Lo anterior puede manifestarse por subdrenaje insuficiente  o inexistente o por filtración de aguas.
d. Desgaste superficial prematuro con pérdida gradual de ligante y agregados; en varios  sitios ya se evidencia la desintegración superficial de la rodadura por insuficiencia  en la adherencia del asfalto con los granulares, o deficiencias en la dosificación de la mezcla.  
Acción 3.
</t>
  </si>
  <si>
    <t>H37AF18. Contrato de Obra 544 de 2012. Pago correspondiente a derechos de botadero. 
Al verificar el Análisis de Precios Unitarios (APU) del Ítem 3P, elaborado por el contratista de obra y avalado por el Interventor, se identifica que este no corresponde a una actividad de ejecución de obra y que el valor unitario descrito como un material referente a “derechos de botadero” no es un insumo de construcción. Además, de acuerdo con lo observado durante la visita al sitio de ejecución de las obras por parte de la CGR en marzo de 2019, se identificó que el material sobrante producto de excavaciones, cortes y remoción de derrumbes no fue dispuesto en escombreras autorizadas que cobraran una tasa por la disposición y manejo de dicho material. Este material fue dispuesto en los diferentes ZODMES  autorizados; los cuales corresponden a terrenos propiedad de terceros que aceptaban utilizar estas áreas como zonas de depósito, previa autorización por parte de la autoridad competente, con el objeto de realizar el relleno y conformación del material, en algunos casos beneficiándose de esta operación o recibiendo una contraprestación por parte del contratista, pero no por unidad de volumen o metro cúbico depositado.
Conforme a todo lo expuesto, se establece que el pago al contratista de obra del Ítem 3P “Derechos de botadero” no era procedente, ya que este no corresponde a una actividad de ejecución de obra y su reconocimiento genera un mayor valor pagado al contratista, ya que el consorcio en su propuesta económica debía estimar todos los costos relacionados con la ejecución de la actividad de disposición de material sobrante de excavaciones, cortes y remoción de derrumbes a través del ítem 2P “Conformación de sitios de disposición de sobrantes”. Por tanto, se configura un posible daño patrimonial al Estado por  $4.505.2 millones, correspondiente al valor total pagado al contratista por concepto de ejecución del Ítem 3P, incluido en el Acta de Recibo Final de Obra.</t>
  </si>
  <si>
    <t xml:space="preserve">H38AF18. Contrato de Obra 544 de 2012. Elaboración de estudios y diseños nuevos. 
Una vez analizada la información adjunta a la respuesta de la Entidad, se establece que los estudios y diseños citados anteriormente sí fueron entregados por el Contratista, sin embargo estos productos no corresponden a la partida de pago “Elaboración de Estudios y Diseños nuevos” incluida en el Acta de recibo de obra. 
Lo anterior conforme a lo informado por la Entidad en la respuesta al oficio de solicitud de documentos AF-INVIAS-039 radicado por la CGR el 29 de marzo de 2019, donde se anexan tres (3) unidades de DVD que contienen la información acerca de los productos que corresponden a la partida de pago “Elaboración de Estudios y Diseños nuevos” y de igual forma los que corresponden a la partida de pago “Revisión, ajuste y/o actualización  y/o modificación y/o complementación de estudios y diseños”; donde se puede evidenciar que los componentes relacionados en el presente hallazgo corresponden a los  entregados por el Contratista como producto de la ejecución del ítem de revisión y ajuste a estudios y diseños.
Conforme a todo lo anterior, se concluye que los productos citados en el presente hallazgo corresponden al ítem de pago “Revisión, ajuste y/o actualización y/o modificación y/o complementación de estudios y diseños”, por lo cual no debieron ser pagados adicionalmente como productos de la partida de pago “Elaboración de Estudios y Diseños nuevos”. Por tanto, se establece un presunto detrimento fiscal por $772.6 millones. </t>
  </si>
  <si>
    <t xml:space="preserve">H39AF18. Contrato de Obra 1638 de 2015. Mayor valor pagado por concepto de vigilancia, operación y mantenimiento de túneles sector Cisneros – Loboguerrero. 
Se observó que las actividades de vigilancia, operación y mantenimiento de túneles que se adicionaron en el presupuesto no corresponden a obras complementarias, puesto que no obedecen a actividades de obra como tal y no son actividades necesarias y/o complementarias que se requirieran para la ejecución de las obras incluidas dentro del alcance contractual . Siendo finalmente estas actividades, un componente contractual independiente a la ejecución de las obras objeto del contrato, que debieron ser adicionadas para garantizar la operación y seguridad de los usuarios de la vía en el tramo Cisneros – Loboguerrero, pero que no hacen parte del alcance contractual incluido en el Contrato de Obra 1638 de 2015.
Por lo anterior se establece que se pagó al Contratista una mayor cantidad que la ejecutada por concepto de vigilancia en el Centro de Control de Operaciones del sistema de túneles, ubicado en el túnel 10 izquierdo del tramo Cisneros – Loboguerrero. El valor del presunto detrimento fiscal corresponde a la suma de $73.3 millones, por concepto del pago de 8 meses de vigilancia para los cuales no se determina su ejecución.
De acuerdo con todo lo descrito anteriormente, se establece que el valor total del posible detrimento fiscal es de $337.0 millones, correspondiente al mayor valor pagado al Contratista por concepto de operación, mantenimiento y vigilancia de túneles.
Acción 1.
</t>
  </si>
  <si>
    <t xml:space="preserve">H39AF18. Contrato de Obra 1638 de 2015. Mayor valor pagado por concepto de vigilancia, operación y mantenimiento de túneles sector Cisneros – Loboguerrero.
Se observó que las actividades de vigilancia, operación y mantenimiento de túneles que se adicionaron en el presupuesto no corresponden a obras complementarias, puesto que no obedecen a actividades de obra como tal y no son actividades necesarias y/o complementarias que se requirieran para la ejecución de las obras incluidas dentro del alcance contractual . Siendo finalmente estas actividades, un componente contractual independiente a la ejecución de las obras objeto del contrato, que debieron ser adicionadas para garantizar la operación y seguridad de los usuarios de la vía en el tramo Cisneros – Loboguerrero, pero que no hacen parte del alcance contractual incluido en el Contrato de Obra 1638 de 2015.
Por lo anterior se establece que se pagó al Contratista una mayor cantidad que la ejecutada por concepto de vigilancia en el Centro de Control de Operaciones del sistema de túneles, ubicado en el túnel 10 izquierdo del tramo Cisneros – Loboguerrero. El valor del presunto detrimento fiscal corresponde a la suma de $73.3 millones, por concepto del pago de 8 meses de vigilancia para los cuales no se determina su ejecución.
De acuerdo con todo lo descrito anteriormente, se establece que el valor total del posible detrimento fiscal es de $337.0 millones, correspondiente al mayor valor pagado al Contratista por concepto de operación, mantenimiento y vigilancia de túneles.
Acción 2.
</t>
  </si>
  <si>
    <t xml:space="preserve">H45AF18. Mantenimiento a las Obras de pavimento flexible. Contrato de Obra 1404 de 09-10-2015. 
Como resultado de la visita practicada por la CGR el 14 de marzo del 2019 a las obras ejecutadas, se estableció que en varios tramos de la vía intervenida, el pavimento flexible presenta en ambos lados fisuramientos longitudinales, así como en el centro del corredor vial intervenido. Varias de estas fisuras se han venido sellando con emulsión asfáltica y asfalto sólido para posteriormente, según el Contratista, presentarse a la Interventoría antes de la entrega final y liquidación del Contrato.  
En varios sectores de la vía se presenta invasión de maleza y material de suelo desprendido de la zona. Situación que además de limitar la normal circulación de las aguas lluvias, pone en riesgo la circulación vehicular y durabilidad de los sectores de pavimento de la vía intervenida. 
Acción 1.
</t>
  </si>
  <si>
    <t xml:space="preserve">H45AF18. Mantenimiento a las Obras de pavimento flexible. Contrato de Obra 1404 de 09-10-2015. 
Como resultado de la visita practicada por la CGR el 14 de marzo del 2019 a las obras ejecutadas, se estableció que en varios tramos de la vía intervenida, el pavimento flexible presenta en ambos lados fisuramientos longitudinales, así como en el centro del corredor vial intervenido. Varias de estas fisuras se han venido sellando con emulsión asfáltica y asfalto sólido para posteriormente, según el Contratista, presentarse a la Interventoría antes de la entrega final y liquidación del Contrato.  
En varios sectores de la vía se presenta invasión de maleza y material de suelo desprendido de la zona. Situación que además de limitar la normal circulación de las aguas lluvias, pone en riesgo la circulación vehicular y durabilidad de los sectores de pavimento de la vía intervenida. 
Acción 2.
</t>
  </si>
  <si>
    <t xml:space="preserve">H45AF18. Mantenimiento a las Obras de pavimento flexible. Contrato de Obra 1404 de 09-10-2015. 
Como resultado de la visita practicada por la CGR el 14 de marzo del 2019 a las obras ejecutadas, se estableció que en varios tramos de la vía intervenida, el pavimento flexible presenta en ambos lados fisuramientos longitudinales, así como en el centro del corredor vial intervenido. Varias de estas fisuras se han venido sellando con emulsión asfáltica y asfalto sólido para posteriormente, según el Contratista, presentarse a la Interventoría antes de la entrega final y liquidación del Contrato.  
En varios sectores de la vía se presenta invasión de maleza y material de suelo desprendido de la zona. Situación que además de limitar la normal circulación de las aguas lluvias, pone en riesgo la circulación vehicular y durabilidad de los sectores de pavimento de la vía intervenida.
Acción 3.
</t>
  </si>
  <si>
    <t>H46AF18. Reductores de Velocidad. Contrato de Obra 1647 de 30-11-2015.
En el sector del pavimento flexible comprendido entre TCC – Tele Bucaramanga en el cual se encuentran instalados estoperoles por parte del Contratista, se presenta desprendimiento prematuro de varios de estos elementos (...)
Acción 2.</t>
  </si>
  <si>
    <t xml:space="preserve">H48AF18. Calidad de las obras en el Corredor Vial del Contrato de Obra 1510 de 26-10-2015. 
En los sectores pavimentados, el pavimento flexible muestra en algunos tramos fisuras longitudinales de borde.
Existe presencia de derrumbes a lo largo de la vía intervenida, los cuales invaden parte de la calzada pavimentada y cubren las cunetas en concreto, construidas.
En el K1+020 se observó levantamiento y ondulación de la capa de pavimento en un tramo de aproximadamente 25 m. 
En varios sectores, el pavimento flexible carece de cunetas en concreto que brinden entre otros un confinamiento y encauzamiento de las aguas.
El tramo en pavimento flexible, no cuenta con la respectiva demarcación horizontal.
Lo anterior en presunta contravención del Manual de Interventoría y Supervisión del INVÍAS. Así mismo, presuntamente contraviene los numerales 1 y 8 del artículo 26 y 51 de la Ley 80 de 1993, los artículos 82, 84 y 86 de la Ley 1474 de 2011.
Acción 1.
</t>
  </si>
  <si>
    <t xml:space="preserve">H48AF18. Calidad de las obras en el Corredor Vial del Contrato de Obra 1510 de 26-10-2015. 
En los sectores pavimentados, el pavimento flexible muestra en algunos tramos fisuras longitudinales de borde.
Existe presencia de derrumbes a lo largo de la vía intervenida, los cuales invaden parte de la calzada pavimentada y cubren las cunetas en concreto, construidas.
En el K1+020 se observó levantamiento y ondulación de la capa de pavimento en un tramo de aproximadamente 25 m. 
En varios sectores, el pavimento flexible carece de cunetas en concreto que brinden entre otros un confinamiento y encauzamiento de las aguas.
El tramo en pavimento flexible, no cuenta con la respectiva demarcación horizontal.
Lo anterior en presunta contravención del Manual de Interventoría y Supervisión del INVÍAS. Así mismo, presuntamente contraviene los numerales 1 y 8 del artículo 26 y 51 de la Ley 80 de 1993, los artículos 82, 84 y 86 de la Ley 1474 de 2011.
Acción 2.
</t>
  </si>
  <si>
    <t>H50AF18. Demolición Puente “Artura” y Construcción Puente “Bermellón I” (Terminación Túnel de la Línea). 
Se observó en visita realizada por la CGR a las obras de terminación del Túnel de la Línea que dicha estructura se encuentra en ejecución. El origen de esta solución hace parte de un reproceso generado por las deficiencias presentadas en los diseños y construcción de la solución vial por parte del contratista del Contrato 3460 de 2008, causando un costos adicionales con cargo al Contrato 806 de 2017, para subsanar las deficiencias generadas en desarrollo del Contrato 3460 de 2008.
Las situaciones expuestas se generaron por la deficiente calidad de los trabajos realizados por parte del contratista que venía ejecutando el Contrato 3460 de 2008, en todos los frentes de trabajo (túnel principal, túneles corto y cielo abierto), que conllevaron a la contratación de obras con cargo al Contrato 806 de 2017 tendientes a subsanar obras contratadas y pagadas a través del Contrato 3460 de 2008.  Por tanto ello constituye un presunto daño patrimonial al Estado en cuantía de $680.0 millones. Por tanto ello constituye un presunto daño patrimonial al Estado en cuantía de $680.0 millones.
Sin embargo, lo evidenciado muestra un presunto incumplimiento de acuerdo a lo establecido en el Contrato 3460 de 2008 y su respectivo contrato de interventoría, Artículo 209 de la Constitución Política (Principio de Economía); Artículo 3 Ley 489 de 1998 (Principios de Eficiencia, Economía y Responsabilidad); numeral 8 del artículo 26 de la Ley 80 de 1993; Artículos 83 y 84 de la Ley 1474 de 2011 y numeral 9 del capítulo 8.3 del Manual de Interventoría del INVÍAS, por lo cual este hallazgo tiene  presunta incidencia  fiscal y disciplinaria.
Acción 1.</t>
  </si>
  <si>
    <t>H50AF18. Demolición Puente “Artura” y Construcción Puente “Bermellón I” (Terminación Túnel de la Línea). 
Se observó en visita realizada por la CGR a las obras de terminación del Túnel de la Línea que dicha estructura se encuentra en ejecución. El origen de esta solución hace parte de un reproceso generado por las deficiencias presentadas en los diseños y construcción de la solución vial por parte del contratista del Contrato 3460 de 2008, causando un costos adicionales con cargo al Contrato 806 de 2017, para subsanar las deficiencias generadas en desarrollo del Contrato 3460 de 2008.
Las situaciones expuestas se generaron por la deficiente calidad de los trabajos realizados por parte del contratista que venía ejecutando el Contrato 3460 de 2008, en todos los frentes de trabajo (túnel principal, túneles corto y cielo abierto), que conllevaron a la contratación de obras con cargo al Contrato 806 de 2017 tendientes a subsanar obras contratadas y pagadas a través del Contrato 3460 de 2008.  Por tanto ello constituye un presunto daño patrimonial al Estado en cuantía de $680.0 millones. Por tanto ello constituye un presunto daño patrimonial al Estado en cuantía de $680.0 millones.
Sin embargo, lo evidenciado muestra un presunto incumplimiento de acuerdo a lo establecido en el Contrato 3460 de 2008 y su respectivo contrato de interventoría, Artículo 209 de la Constitución Política (Principio de Economía); Artículo 3 Ley 489 de 1998 (Principios de Eficiencia, Economía y Responsabilidad); numeral 8 del artículo 26 de la Ley 80 de 1993; Artículos 83 y 84 de la Ley 1474 de 2011 y numeral 9 del capítulo 8.3 del Manual de Interventoría del INVÍAS, por lo cual este hallazgo tiene  presunta incidencia  fiscal y disciplinaria.
Acción 2.</t>
  </si>
  <si>
    <t xml:space="preserve">H51AF18. Revestimiento Túnel Principal Sector Falla la Soledad. 
En visita realizada por la CGR a las obras que se adelantan para la terminación del Túnel de la Línea, Contrato 806 de 2017, se evidenció que en los sectores que fueron revestidos durante la ejecución del Contrato 3460 de 2008 dentro de la zona de influencia de la falla de La Soledad, se presentan fallas con evidentes grietas y fisuras (....).
Los problemas evidenciados se generaron por deficiencias en las obras ejecutadas por parte del anterior contratista del Contrato 3460 de 2008, lo que ha obligado al planteamiento de soluciones por parte del contratista del Contrato 806 de 2017 para subsanar dichas deficiencias, a cargo del contrato de obra vigente, implicando que, al asumir los costos de estas obras no contempladas, sea necesario reducir el alcance para ciertos puntos de la obra.  
Acción 1.
</t>
  </si>
  <si>
    <t xml:space="preserve">H52AF18. Alcance Contrato 806 de 2017 y Adición de Cláusula Compromisoria. 
(…) disminución del alcance contractual inicial y aumento de los recursos necesarios para la terminación del proyecto. </t>
  </si>
  <si>
    <t xml:space="preserve">H53AF18. Transitabilidad Quebrada Agua Blanca – Otanche. 
Para el INVIAS, se han incumplido los numerales 6 y 10 de la cláusula cuarta del convenio, toda vez que no ejerció un control y vigilancia oportuna sobre las actuaciones del Fondo, permitiendo que se ejecutara la obra fallida sin exigir que se tuviera en cuenta las condiciones técnicas y los antecedentes geológicos previamente detectados por los contratistas de Fase I y Fase II del proyecto Transversal de Boyacá, y a la fecha no ha conminado de manera efectiva al FONDO para que defina las condiciones en las cuales va a dar cumplimiento a las estipulaciones del convenio para este sitio crítico (bien sea devolviendo el sitio o dando solución definitiva a la problemática presentada).
Así las cosas, lo anteriormente expuesto se constituye en una presunta falta disciplinaria por las deficiencias en el cumplimiento de las obligaciones del Convenio 020 por parte de las dos entidades que lo suscribieron, lo cual está afectando los recursos del Contrato 1699 de 2015.
</t>
  </si>
  <si>
    <t xml:space="preserve">
H54AF18. Reasentamiento comunidad en Ciénaga por trazado de la Variante de Ciénaga. 
Uno de los fundamentos de este convenio es el ofrecimiento realizado por la alcaldía de Ciénaga mediante oficio del 20 de mayo de 2016, con radicado INVIAS 64282  del 21 de julio de 2016, el alcalde de Ciénaga manifiesta textualmente: “… El Municipio se compromete para el año 2017 a la consecución de 400 viviendas y para el año 2018 otras 400 viviendas, las cuales serán entregadas a la población suscrita al ceso para el reasentamiento de las familias …”.
(...) a la fecha de hoy no se cuenta con información sobre la consecución de recursos para este reasentamiento o el avance en algún proyecto de vivienda que beneficie a la comunidad afectada por el proyecto (...)
</t>
  </si>
  <si>
    <t xml:space="preserve">H55AF18. Conexión Variante de Ciénaga con Ruta del Sol III.  
El Contrato 1200 de 2016 contempla también la conexión de la Variante de Ciénaga con la Ruta del Sol III en lo que se conoce como la Ye de Ciénaga (PR 14+550). Sin embargo se evidencia en los informes de Interventoría que la conexión entre la obra en construcción y la Ruta de Sol III se encuentra en proceso de indefinición porque en el alcance del proyecto no se contempló este empate sino que se partió del supuesto de que “las calzadas proyectadas empatarían con la Ye de Ciénaga (este último tramo será construido y asumido por la Concesión Ruta del Sol II).
Lo anterior repercute directamente en el alcance del proyecto y lo puede afectar de manera significativa, como ya se ha mencionado, lo cual se constituye en una presunta falta disciplinaria al no cumplirse lo establecido en el Artículo 209 de la Constitución Política (Principio de Economía); Artículo 3 Ley 489 de 1998 (Principios de Eficiencia, Economía y Responsabilidad) y los numerales 1 y 3 del artículo 26 de la Ley 80 de 1993.
</t>
  </si>
  <si>
    <t xml:space="preserve">H57AF18. Cumplimiento Contrato Obra 2179 de 2016. 
(...) no existe certeza de que se haya extraído la totalidad de los restos del buque Tritonia, y -en consecuencia, tampoco sobre el cumplimiento de este ítem del Contrato de Obra 2179 de 2016.
Para la CGR, además, se produjo afectación presupuestal, toda vez que  los recursos  que debían ser ejecutados en el 2017 y 2018,  no se ejecutaron. Situación que afectó el presupuesto de 2017 y 2018, genera riesgo de controversia contractual, y recursos no ejecutados oportunamente ($10.474.0 millones), monto que -según lo informado por la entidad- actualmente no cuenta con respaldo presupuestal para su pago. </t>
  </si>
  <si>
    <t>Informe de la interventoría con el inventario de daños y/o patologías.</t>
  </si>
  <si>
    <t>Informe de la interventoría con registro fotográfico de cada una de las intervenciones.</t>
  </si>
  <si>
    <t>H11AEFC. Calidad de las obras ejecutadas. Contrato de obra No. 1021 de 2018.
El proyecto consiste en el mejoramiento de la carretera Puerto Libertador –Ye de Cerromatoso específicamente los tramos, No. 1 del K6+600 hasta K7+100 y No. 2 del K10+880 hasta K19+280 (…). La ejecución del proyecto fue contratada por el Instituto Nacional de Vías (INVIAS), mediante el contrato de obra No. 001021 de 03 de agosto del 2018, por un valor de $27.458.000.000. (...) Se hace la entrega y recibo definitivo de las obras el 2020/01/20.
De la visita de inspección realizada se evidenciaron diferentes patologías presentadas en las obras ejecutadas (...), entre los tipos de daños se encuentran: 1. Grietas (en los extremos de los pasadores; grieta de esquina; fracturas de losas de cunetas). 2. Deterioro superficial (desportillamiento de juntas; fisura transversal; fisura de esquina; separación de losas de concreto).
En lo observado se concluye que las grietas se encuentran en un nivel de severidad media y entre las posibles causas se encontraría asentamientos de la base o la subrasante, lo que podría generar en el futuro incremento en los escalonamientos, fracturas múltiples en la losa, grietas en bloque.
Acción 1.</t>
  </si>
  <si>
    <t>Incumplimiento en el Estatuto de Contratación Pública Ley 80 de 1993, artículos 3, 4, 5, 25, 26, que señalan que las entidades del Estado exigirán la calidad en los bienes y servicios adquiridos y que los contratistas garantizarán la calidad de los bienes y servicios contratados y responderán por ellos, así como también indican el principio de responsabilidad.
La falta de rigor en el control de la obra permitió que estas se entregaran con deficiencias en la calidad por parte del contratista, como se describió en la condición.</t>
  </si>
  <si>
    <t>Realizar inventario de daños y/o patologías que se presentan en todo el tramo intervenido en el marco del contrato de obra No. 1021 de 2018.</t>
  </si>
  <si>
    <t>H11AEFC. Calidad de las obras ejecutadas. Contrato de obra No. 1021 de 2018.
El proyecto consiste en el mejoramiento de la carretera Puerto Libertador –Ye de Cerromatoso específicamente los tramos, No. 1 del K6+600 hasta K7+100 y No. 2 del K10+880 hasta K19+280 (…). La ejecución del proyecto fue contratada por el Instituto Nacional de Vías (INVIAS), mediante el contrato de obra No. 001021 de 03 de agosto del 2018, por un valor de $27.458.000.000. (...) Se hace la entrega y recibo definitivo de las obras el 2020/01/20.
De la visita de inspección realizada se evidenciaron diferentes patologías presentadas en las obras ejecutadas (...), entre los tipos de daños se encuentran: 1. Grietas (en los extremos de los pasadores; grieta de esquina; fracturas de losas de cunetas). 2. Deterioro superficial (desportillamiento de juntas; fisura transversal; fisura de esquina; separación de losas de concreto).
En lo observado se concluye que las grietas se encuentran en un nivel de severidad media y entre las posibles causas se encontraría asentamientos de la base o la subrasante, lo que podría generar en el futuro incremento en los escalonamientos, fracturas múltiples en la losa, grietas en bloque.
Acción 2.</t>
  </si>
  <si>
    <t>Realizar las reparaciones correspondientes de conformidad con el inventario de daños y/o patologías que se presentan en todo el tramo intervenido en el marco del contrato de obra No. 1021 de 2018.</t>
  </si>
  <si>
    <t>AEFC</t>
  </si>
  <si>
    <t>14 05 004   </t>
  </si>
  <si>
    <t>Deficiencias en la instalación, calidad y funcionalidad de los estoperoles, con lo cual se genera riesgo en la seguridad operacional del corredor.</t>
  </si>
  <si>
    <t xml:space="preserve">
Realizar auditorías de seguimiento técnico en obra, en garantía de verificar la calidad de las obras que se están ejecutando.
</t>
  </si>
  <si>
    <t xml:space="preserve">
Informes de auditoria de avance técnico de las obras en ejecución.
</t>
  </si>
  <si>
    <t xml:space="preserve">Realizar auditorías de seguimiento técnico en obra, en garantía de verificar la calidad de las obras que se están ejecutando  la fecha de inicio del presente plan de mejoramiento, como medida de control preventiva.
</t>
  </si>
  <si>
    <t>ACTUACIÓN ESPECIAL DE FISCALIZACIÓN AT N°. 41-2020. DEPARTAMENTO DE CÓRDOBA - AEFC</t>
  </si>
  <si>
    <t xml:space="preserve">H87R16. Defensa Jurídica.
Revisada la documentación aportada por el Invías en lo concerniente a las acciones populares objeto de la muestra, se evidenció que:
a) En algunos procesos la información es incompleta y carece de documentos importantes que respalden la decisión de conciliar como es el de la ficha técnica del abogado para el caso del proceso No. 25000234100020130057800LM.
b) En el proceso No. 25000234100020130057800LM, se observó que el Invías no presentó alegatos de conclusión, perdiendo una valiosa oportunidad procesal para defender los intereses de la Entidad.
</t>
  </si>
  <si>
    <t>Administrativo con incidencia fiscal y disciplinaria</t>
  </si>
  <si>
    <t>Establecer un Comité de Seguimiento Mensual.</t>
  </si>
  <si>
    <t>Acta de revisiones aleatorias hechas a los contratos.</t>
  </si>
  <si>
    <t>Acción 2 - Punto B.
Establecer un Comité de Seguimiento Mensual, entre el INVIAS y el Ministerio de Transporte, el último día hábil del mes, con el objetivo de hacerle seguimiento a las solicitudes de aval radicadas en el Ministerio y el estado de las mismas.</t>
  </si>
  <si>
    <t>Levantar un cronograma de reparaciones.</t>
  </si>
  <si>
    <t>Un acta de visita y un cronograma de reparaciones.</t>
  </si>
  <si>
    <t>Una obligación Contractual.</t>
  </si>
  <si>
    <t>Los argumentos utilizados para justificar la ampliación del plazo del contrato de obra, dejan en evidencia la falta de planeación porque después de firmado el contrato, no era el momento para concertar con las comunidades, Administraciones Municipales y las interventorías nuevas ubicaciones, puesto que esta actividad es propia de la fase de formulación y planeación del proyecto; aspectos que se tradujeron en retraso en el cronograma de obras y mayores costos de interventoría en $167.322.929 que se constituyen en detrimento al patrimonio público por las fallas de planeación mencionadas.
Además de las fallas de planeación, se presentaron incumplimientos del contratista, debidamente notificados por el Consorcio Doble IN interventor del proyecto para Jambaló y Cajibío, que se tradujeron en retraso en el cronograma de obras (...).</t>
  </si>
  <si>
    <t>Generar controles dentro del estudio previo o los pliegos de condiciones, conducentes al seguimiento previo al inicio del proceso, que conlleven a la verificación del proyecto cuando éste sea entregado al Instituto para su ejecución.</t>
  </si>
  <si>
    <t>Generar controles dentro del estudio previo o dentro de los pliegos de condiciones, conducentes al seguimiento previo al inicio del proceso, que conlleven a la verificación del proyecto cuando este sea entregado al Instituto para su ejecución.</t>
  </si>
  <si>
    <t>Un oficio de solicitud</t>
  </si>
  <si>
    <r>
      <t xml:space="preserve">Fallas en el seguimiento y control de la interventoría y la supervisión del contrato ya que se autorizaron pagos por inventario y caracterización vial sin el aval del Ministerio de Transporte, </t>
    </r>
    <r>
      <rPr>
        <b/>
        <sz val="8"/>
        <rFont val="Arial"/>
        <family val="2"/>
      </rPr>
      <t>se avaló el precio unitario del concreto hidráulico de 3000 PSI sin tener en cuenta el diseño de mezclas o fórmula de trabajo</t>
    </r>
    <r>
      <rPr>
        <sz val="8"/>
        <rFont val="Arial"/>
        <family val="2"/>
      </rPr>
      <t>, se reconocieron imprevistos sin que hayan sido soportados por el contratista y recibieron placas huellas fisuradas.</t>
    </r>
  </si>
  <si>
    <r>
      <t xml:space="preserve">Fallas en el seguimiento y control de la interventoría y la supervisión del contrato ya que </t>
    </r>
    <r>
      <rPr>
        <b/>
        <sz val="8"/>
        <rFont val="Arial"/>
        <family val="2"/>
      </rPr>
      <t>se autorizaron pagos por inventario y caracterización vial sin el aval del Ministerio de Transporte</t>
    </r>
    <r>
      <rPr>
        <sz val="8"/>
        <rFont val="Arial"/>
        <family val="2"/>
      </rPr>
      <t>, se avaló el precio unitario del concreto hidráulico de 3000 PSI sin tener en cuenta el diseño de mezclas o fórmula de trabajo, se reconocieron imprevistos sin que hayan sido soportados por el contratista y recibieron placas huellas fisuradas.</t>
    </r>
  </si>
  <si>
    <r>
      <t xml:space="preserve">Fallas en el seguimiento y control de la interventoría y la supervisión del contrato ya que se autorizaron pagos por inventario y caracterización vial sin el aval del Ministerio de Transporte, se avaló el precio unitario del concreto hidráulico de 3000 PSI sin tener en cuenta el diseño de mezclas o fórmula de trabajo, </t>
    </r>
    <r>
      <rPr>
        <b/>
        <sz val="8"/>
        <rFont val="Arial"/>
        <family val="2"/>
      </rPr>
      <t>se reconocieron imprevistos sin que hayan sido soportados por el contratista</t>
    </r>
    <r>
      <rPr>
        <sz val="8"/>
        <rFont val="Arial"/>
        <family val="2"/>
      </rPr>
      <t xml:space="preserve"> y recibieron placas huellas fisuradas.</t>
    </r>
  </si>
  <si>
    <t>Acción 3 - Punto C.
Establecer con base en lo dicho por la CGR, una revisión jurídica aleatoria de los contratos a medida que vayan ocurriendo cambios normativos, jurisprudenciales y conceptuales  en los ítems a pagar.</t>
  </si>
  <si>
    <t>Revisiones jurídicas aleatorias semestrales de los contratos a medida que vayan ocurriendo cambios jurisprudenciales y conceptuales  en los ítems a pagar.</t>
  </si>
  <si>
    <r>
      <t xml:space="preserve">Fallas en el seguimiento y control de la interventoría y la supervisión del contrato ya que se autorizaron pagos por inventario y caracterización vial sin el aval del Ministerio de Transporte, se avaló el precio unitario del concreto hidráulico de 3000 PSI sin tener en cuenta el diseño de mezclas o fórmula de trabajo, se reconocieron imprevistos sin que hayan sido soportados por el contratista y </t>
    </r>
    <r>
      <rPr>
        <b/>
        <sz val="8"/>
        <rFont val="Arial"/>
        <family val="2"/>
      </rPr>
      <t>recibieron placas huellas fisuradas, (...).</t>
    </r>
  </si>
  <si>
    <t>Acción 4 - Actividad 1 - Punto D.
Realizar una visita técnica de inspección y requerir al interventor y al contratista para que se lleve a cabo un cronograma de reparaciones conforme los resultados del informe de la Contraloría y de la visita de Inspección que realizará el Instituto, determinando responsabilidades y si hay lugar a iniciar procesos de incumplimiento.</t>
  </si>
  <si>
    <t>Acción 4 - Actividad 2 - Punto D.
Incluir dentro de los pliegos de condiciones, la obligación del supervisor e interventor, de realizar visitas periódicas de inspección durante el periodo de la estabilidad de la obra, en las cuales, se levanten informes sobre el estado de las mismas.</t>
  </si>
  <si>
    <t>Realizar visitas periódicas durante el periodo de la estabilidad de la obra, en las cuales, se levanten informes sobre el estado de las obras.</t>
  </si>
  <si>
    <r>
      <t xml:space="preserve">Fallas en el seguimiento y control de la interventoría y la supervisión del contrato ya que se autorizaron pagos por inventario y caracterización vial sin el aval del Ministerio de Transporte, </t>
    </r>
    <r>
      <rPr>
        <b/>
        <sz val="8"/>
        <rFont val="Arial"/>
        <family val="2"/>
      </rPr>
      <t>se avaló el precio unitario del concreto hidráulico de 3000 PSI sin tener en cuenta el diseño de mezclas o fórmula de trabajo</t>
    </r>
    <r>
      <rPr>
        <sz val="8"/>
        <rFont val="Arial"/>
        <family val="2"/>
      </rPr>
      <t xml:space="preserve"> y se reconocieron imprevistos sin que hayan sido soportados por el contratista.</t>
    </r>
  </si>
  <si>
    <r>
      <t xml:space="preserve">Fallas en el seguimiento y control de la interventoría y la supervisión del contrato ya que se autorizaron pagos por inventario y caracterización vial sin el aval del Ministerio de Transporte, se avaló el precio unitario del concreto hidráulico de 3000 PSI sin tener en cuenta el diseño de mezclas o fórmula de trabajo y </t>
    </r>
    <r>
      <rPr>
        <b/>
        <sz val="8"/>
        <rFont val="Arial"/>
        <family val="2"/>
      </rPr>
      <t>se reconocieron imprevistos sin que hayan sido soportados por el contratista</t>
    </r>
    <r>
      <rPr>
        <sz val="8"/>
        <rFont val="Arial"/>
        <family val="2"/>
      </rPr>
      <t>.</t>
    </r>
  </si>
  <si>
    <t>Obligación contractual establecida en los documentos precontractuales y contractuales. .</t>
  </si>
  <si>
    <t>Estos hechos se presentan por que la interventoría no ejerció eficientemente la labor de vigilancia y control sobre los cobros realizados por el contratista (…), falta de control, seguimiento y vigilancia a los recursos destinados, contrariando las obligaciones específicas que debe ejercer el contratante frente al cumplimiento del contrato de interventoría.</t>
  </si>
  <si>
    <t>Requerir a la Gobernación de Boyacá, que lleve a cabo el ajuste en la siguiente acta por el mayor valor pagado y hacerle el respectivo seguimiento.</t>
  </si>
  <si>
    <t>Solicitud mediante oficio a la Gobernación de Boyacá, que lleve a cabo el ajuste en la siguiente acta por el mayor valor pagado. Y hacerle el respectivo seguimiento.</t>
  </si>
  <si>
    <t xml:space="preserve">Requerir a la interventoría una verificación sobre lo dicho por la Contraloría General de la República en el hallazgo. </t>
  </si>
  <si>
    <t xml:space="preserve">Oficio dirigido a la interventoría sobre la verificación de lo dicho por la Contraloría General de la República en el hallazgo. </t>
  </si>
  <si>
    <r>
      <t xml:space="preserve">Fallas en el seguimiento y control de la interventoría y la supervisión del contrato ya que </t>
    </r>
    <r>
      <rPr>
        <b/>
        <sz val="8"/>
        <rFont val="Arial"/>
        <family val="2"/>
      </rPr>
      <t>se autorizaron pagos por inventario y caracterización vial sin el aval del Ministerio de Transporte</t>
    </r>
    <r>
      <rPr>
        <sz val="8"/>
        <rFont val="Arial"/>
        <family val="2"/>
      </rPr>
      <t>, se avaló el precio unitario del concreto hidráulico de 3000 PSI sin tener en cuenta el diseño de mezclas o fórmula de trabajo y se reconocieron imprevistos sin que hayan sido soportados por el contratista.</t>
    </r>
  </si>
  <si>
    <t>14 06 100   </t>
  </si>
  <si>
    <t>Documentar los criterios para el flujo de información con las áreas encargadas.</t>
  </si>
  <si>
    <t>Desligar el tema contractivo del tema operativo mediante la suscripción de contratos exclusivamente para operación vigilancia y mantenimiento de los túneles, lo cual se incorporará en el anexo técnico para futuros contratos.</t>
  </si>
  <si>
    <t>Anexo técnico en el cuál se desliga el tema constructivo del tema operativo.</t>
  </si>
  <si>
    <t>Los recursos pagados incorrectamente se descontaran en la correspondiente acta  liquidación.</t>
  </si>
  <si>
    <t>Descuento de mayor valor pagado en acta  liquidación.</t>
  </si>
  <si>
    <t>H1AC19. Colapso Puente La Orquídea 1 PR 86+485 a 86+595, contrato 807 de 2009.
El puente La Orquídea I hizo parte del alcance contractual del Contrato 807 de 2009, cuyo objeto principal era “ESTUDIOS Y DISEÑOS, GESTIÓN SOCIAL, PREDIAL, AMBIENTAL Y MEJORAMIENTO DEL PROYECTO “TRANSVERSAL DEL CUSIANA”, cuyo valor final fue de $146.408.005.446. (...) El costo final de la construcción del mismo, de acuerdo con el último informe de interventoría del Contrato 807 de 2009 fue de $5.242.512.315.
El puente fue puesto en servicio desde finales del año 2011, y la totalidad de las obras del Contrato 807 de 2009, fueron recibidas de manera definitiva el 30 de mayo de 2015, como consta en el recibo definitivo de obra, con el Vo.Bo. de la interventoría . El contrato de obra fue liquidado el 27 de octubre de 2017. 
El 26 de octubre de 2015, el INVIAS suscribe el Contrato de Obra 1513 de 2015, cuyo objeto consistió en el “Mejoramiento, Gestión Predial, Social y ambiental del corredor Transversal del Cusiana”.  (...) A partir de agosto de 2016, la interventoría contratada para este último contrato de obra , dio cuenta en los correspondientes informes de interventoría de la presentación de fisuraciones, grietas y desplazamientos en el Puente La Orquídea. 
Dicha situación obligó al cierre de la vía y construcción de una variante alternativa provisional para dar transitabilidad a la misma.  Sin embargo, finalmente se produjo el colapso de la estructura en comento, el 29 de octubre de 2019 sobre las 5:30 p.m.  
(...) el Instituto Nacional de Vías, inició proceso administrativo sancionatorio contra el contratista del Contrato 807 de 2009 , por el presunto incumplimiento contractual causado por la calidad de los trabajos en el puente en comento (toda vez que era un puente que llevaba menos de 7 años de servicio).
El proceso administrativo por declaratoria de siniestro inicialmente adelantado por el INVIAS, fue cerrado por falta de oportunidad en el adelantamiento de las respectivas diligencias, por lo cual la entidad se vio avocada a acudir a la vía jurisdiccional, cuyo trámite procesal se encuentra en la admisión de la demanda.</t>
  </si>
  <si>
    <t xml:space="preserve">Si bien en la zona existen algunas condiciones geotécnicas desfavorables, que implican afectaciones significativas a las estructuras construidas en la misma, con el colapso del puente se evidenciaron falencias y omisiones en los Estudios y Diseños de dicha estructura (todas anotadas por los especialistas que estudiaron el fenómeno ocurrido en el puente La Orquídea 1), así como deficiencias en las prácticas constructivas (como también lo evidencian los especialistas). 
Los mecanismos adoptados por INVIAS para el resarcimiento no fueron aplicados de manera eficaz y oportuna, no obstante que en la vigencia 2018 la situación del puente había sido objeto de pronunciamiento por parte de la CGR.
</t>
  </si>
  <si>
    <t xml:space="preserve">H2AC19. Obras para manejo de transitabilidad y control de procesos de socavación sector La Orquídea K86+200. Contrato 1513 de 2015.
(...) mediante Resolución 6429 del 24 de agosto de 2019, el Instituto Nacional de Vías -INVIAS- ordena el cierre preventivo del puente La Orquídea I. (...) Dicho cierre quedó establecido hasta que “se superara la emergencia”  (lo cual nunca se logró), y se debían establecer las medidas de contingencia para dar transitabilidad a la vía. Debido a lo anterior, el INVIAS decidió que a través del Contrato 1513 de 2015, se realizarían todas las obras necesarias para dar la transitabilidad en este punto, como quiera que dentro de este contrato se estableció como parte del alcance que “Durante el plazo del contrato, el contratista será responsable por la transitabilidad, así mismo deberá tomar todas las medidas necesarias a fin de garantizar la seguridad vial del usuario en el sector PR 16+000 (EL CRUCERO) hasta AGUAZUL”.
De igual forma, el contratista a cargo del Contrato 1513 de 2015 asumió la construcción de obras hidráulicas para la mitigación de procesos de socavación que afectan la estructura en deterioro del puente La Orquídea I, con el fin de evitar una aceleración de un eventual colapso. Las obras hidráulicas para disipar la energía del cauce y evitar procesos de socavación debieron haber sido contempladas dentro de los diseños materializados en el Contrato 807 de 2009, y no ser cargadas como medida correctiva en un contrato posterior. 
Se considera que los costos asumidos por el INVIAS para dar transitabilidad en la zona, a través de las obras ejecutadas y pagadas dentro del Contrato 1513 de 2015, constituyen un presunto  daño Patrimonial al Estado por un valor superior a $1.376.176.981, causado por las deficiencias en la construcción del puente a cargo del contratista responsable del Contrato 807 de 2009.
</t>
  </si>
  <si>
    <t xml:space="preserve">(...) el origen del evento (cierre total y posterior colapso del puente la Orquídea I) no debe ser asociado solamente con la inestabilidad geológica de la zona sino con deficiencias en los diseños y construcción del mismo (…) y a falencias en la supervisión e interventoría del Contrato 807 de 2009, las cuales generaron afectaciones en el presupuesto y el alcance del Contrato 1513 de 2015.
</t>
  </si>
  <si>
    <t>H3AC19. Seguimiento y control a programaciones de obra con MS-PROJECT, contrato 1513 de 2015.
Las falencias en el uso de la aplicación se evidencian en lo siguiente:
Dentro del cronograma en Project, existen actividades que no están conectadas a la cadena de procesos del proyecto, por lo cual quedan abiertas, sin un control fijo, e independientes de las restricciones propias del tiempo del proyecto. 
No se evidencia control sobre la ruta crítica (que es la línea de programación que marca la duración del proyecto, y que indica qué actividades no dan lugar a holgura), toda vez que la misma no es resaltada en los informes de interventoría y no se hace mención de ella, aún cuando el mismo programa la calcula por defecto.</t>
  </si>
  <si>
    <t xml:space="preserve">Se evidencia en los informes de interventoría que no se hace un uso adecuado de esta herramienta, lo cual deja entrever posibles debilidades en el control y seguimiento a los tiempos del proyecto. 
Se evidencia que no se tiene claro el concepto de programación por el método de la ruta crítica y el uso adecuado del método del diagrama de Gantt, en donde una de las premisas es que las actividades que hacen parte del proyecto deben estar conectadas como mínimo al hito de inicio del proyecto a controlar. </t>
  </si>
  <si>
    <t>H4AC19. Planificación de actividades a ejecutar en el contrato 1513 de 2015 – Suministro de material para terraplén y/o pedraplén.
Dentro del presupuesto del Contrato 1513 de 2015 se contempló un ítem para la conformación de terraplenes y otro para la conformación de pedraplenes. (...), se evidencia que en los APU de los ítems (Tabla 9) no se tuvo en cuenta el suministro de material, el cual era necesario para el desarrollo de la actividad. Para poder cubrir su valor, se hizo necesaria la aprobación de un ítem no previsto, correspondiente a “suministro de material para terraplén y/o pedraplén”.</t>
  </si>
  <si>
    <t xml:space="preserve">Deficiencias en la planeación del presupuesto para este contrato, evidenciada en los desfases de los costos de estas actividades y en el hecho de no tener en cuenta todos los elementos que conforman un Análisis de Precios Unitarios.
</t>
  </si>
  <si>
    <t>H5AC19. Planeación de la ejecución contractual del proyecto, contrato 1950 de 2019.
Las obras relacionadas fueron contratadas por el Instituto Nacional de Vías por un valor de $24.486.827.905, con fecha de terminación el 31 de diciembre de 2019. Sin embargo, de la ejecución efectiva del contrato, se evidencia que los tiempos y los costos de las obras no correspondieron a lo inicialmente estimado.
El contrato de obra fue firmado el 30 de octubre de 2019, sin modificar la fecha de plazo final (31 de diciembre de 2019), dejando, como condición inicial, un lapso menor a 2 meses para ejecutar una obra que a todas luces implica términos muy superiores, toda vez que el inicio de las obras se supeditó a la firma del acta de inicio de obra , la cual fue suscrita el 09 de diciembre de 2019. Es decir, el tiempo de ejecución, bajo el escenario inicial, correspondió a 22 días.
Dentro del Anexo técnico del Pliego de Condiciones, se establece que a partir de la suscripción del acta de inicio, el contratista cuenta con 1 mes para “La elaboración de la “revisión, ajuste y/o actualización y/o modificación y/o complementación de los estudios y diseños y/o elaboración del cálculo de la estructura del pavimento y/o cálculos estructurales y/o de obras requeridas para garantizar la estabilidad de la infraestructura vial” . De acuerdo con lo mencionado en la viñeta anterior, era imposible el cumplimiento de esta etapa bajo las condiciones iniciales establecidas, lo cual obligó al INVÍAS a la prórroga contractual hasta el 31 de mayo de 2020 (materializada mediante el Adicional 2 del 30 de diciembre de 2019).
(...)</t>
  </si>
  <si>
    <t>Deficiencias en la planeación contractual del proyecto, toda vez que se estipularon plazos de ejecución que no correspondían a la realidad del mismo y no se estimaron a plenitud sus costos.</t>
  </si>
  <si>
    <t xml:space="preserve">H6AC19. Precios unitarios pactados para el contrato 1950 de 2019.
Al tomar los valores unitarios aprobados del Contrato 1513 de 2015 indexados al año 2019, como referentes de los cuales se debió partir para contratar obras que continuarían el proceso del mantenimiento de la Transversal de Cusiana, se evidencia una diferencia del 28,43%, entre el valor total de los ítems del Contrato 1950 de 2019 y los mismos ítems con valores indexados al año 2019 del Contrato 1513 de 2015, por un valor total de $5.209.362.732. Esta diferencia representada en el mayor valor pactado por el INVIAS para los ítems del contrato 1950 de 2019, se evidencia principalmente en el valor contratado para el suministro y colocación de mezclas asfálticas, que representa un 81,06% de ese 28,43%, donde la diferencia de precios oscila entre $178.000 y $223.000 por m3 de mezcla.
La diferencia en el presupuesto expuesta anteriormente, se incrementa a $6.935.633.173 (lo cual equivale a una variación de 30,74% con respecto a la referencia tomada), toda vez que el contrato tuvo una adición por $5.941.116.460.
</t>
  </si>
  <si>
    <t xml:space="preserve">(…) el contrato fue concebido con sobrecostos, toda vez que se contrató a precios muy superiores a los precios de referencia (hasta un 40% en caso de la mezcla asfáltica) que se tenían del corredor (los del contrato inmediatamente precedente). </t>
  </si>
  <si>
    <t xml:space="preserve">H7AC19. Plazo contractual interventoría al contrato 1303 de 2019, mediante el contrato 1532 de 2019.
El contrato de obra (1303 de 2019) fue suscrito con un plazo inicial de “seis (6) meses, a partir de la Orden de Inicio que impartirá el Jefe de la Unidad Ejecutora del INSTITUTO”. La orden de inicio de este contrato fue impartida el 15 de agosto de 2019, de tal forma que el plazo contractual correspondió hasta el 14 de Febrero de 2020.
Así las cosas, bajo estas condiciones, la interventoría debía ser contratada con un plazo contractual que abarcara toda la ejecución contractual, o sea que como mínimo el contrato de interventoría debía tener como fecha límite el 14 de febrero de 2020. Sin embargo, se evidencia que el Contrato 1532 de 2019 fue suscrito con plazo hasta el 31 de diciembre de 2019, con lo cual a partir del 1 de enero de 2020 el contrato de obra quedaría sin supervisión. Esta situación fue subsanada mediante la suscripción de la prórroga 1, la cual fue solicitada mediante memorando CRA-1-1532-0055-2019 del 13 de diciembre de 2019 por parte el interventor, y aprobada en acta del 16 de diciembre de 2019 por la Subdirección de Red Nacional, para así ser firmada el 31 de diciembre de 2019. </t>
  </si>
  <si>
    <t xml:space="preserve">Deficiencias en el desarrollo de los procesos asociados a la suscripción y perfeccionamiento de los contratos, toda vez que se tuvo a acudir a una gestión administrativa adicional para subsanar un error que por la naturaleza misma del contrato y a la luz de la Ley 1474 de 2011, no se debió presentar.
</t>
  </si>
  <si>
    <t xml:space="preserve">H8AC19. Planeación y ejecución contractual, contrato de obra 1870 de 2019.
El Instituto Nacional de Vías – INVIAS, suscribió el Contrato de Obra 1870 del 15 de octubre de 2019, estipulándose un plazo contractual de cuatro (4) meses a partir de la orden de inicio del mismo contrato de obra, sin sobrepasar el 31 de diciembre de 2019.  Sin embargo, sin evidenciarse justificación alguna, las obras dieron inicio el 4 de diciembre de 2019. El contrato de interventoría correspondiente (2174 de 2019) fue suscrito el 25 de noviembre de 2019, restando solo 27 días calendario para el vencimiento del plazo inicialmente pactado para la ejecución de la obra; razón por la cual ambos contratos debieron ser prorrogados en un principio por tres (3) meses.
El 31 de marzo de 2020, suscribieron prórroga 2 del plazo del contrato de obra e interventoría por tres (3) meses.
(...) con la correspondiente revisión y aprobación de la interventoría, mediante comunicado de interventoría CIR-2174-072 del 5 de junio de 2020, se da aprobación a la Versión 4 de los estudios y diseños geotécnicos y estructurales de sitios críticos PR10+030 Y 25+800 Sector Cauyá- Supía; es decir, con cinco (5) meses de retraso. 
Posteriormente, el 24 de junio de 2020, (...) la interventoría del contrato de obra, informa a Invias que no se cuenta con disponibilidad presupuestal para atender los sitios críticos proyectados a intervenir, ya que se priorizó la rehabilitación del pavimento. 
(...) los muros estructurales que se requerían para la estabilización de estos dos sitios (PR10+030 y PR 25+800 Sector Cauyá- Supía) no fueron ejecutados por agotamiento del presupuesto, a pesar de tratarse de sitios críticos de la vía.  
(...) el último informe de interventoría (7) del 1 al 31 de julio de 2020, reporta un atraso del 2,74% respecto a la reprogramación del Programa de Inversiones 4; quedando consignado en este mismo informe que la gestora del proyecto solicita esperar aprobación de nuevos ítems no previstos para incluirlos en dicha acta; es decir que, a un mes de la fecha última de terminación de la obra, no se conocían los ítems necesarios para la culminación del contrato ni su respectivo costo. 
En cuanto al acta de corte 7 de fecha 10 de julio de 2020,el valor acumulado indica que resta por ejecutar un 12% del presupuesto total asignado, especialmente en el departamento de Risaralda, en actividades relacionadas con: demolición de estructura, remoción y transporte de derrumbes, base granular clase A, mezcla densa en caliente tipo MDC 19, concreto de estructuras, llenos, acero de refuerzo, tubería , geotextil NT o similar, y cunetas; (...). Estas actividades corresponden a la estructura de pavimento y obras de contención para estabilización, que fueron determinadas desde el presupuesto oficial y posteriormente eliminadas mediante acta de modificación de cantidades de obra del 21 de julio de 2020; lo anterior en detrimento del cumplimiento a cabalidad del objeto contractual, el cual es el mejoramiento y mantenimiento de la vía. </t>
  </si>
  <si>
    <t>Deficiencias en la planeación, en la ejecución contractual y en la aplicación de controles, específicamente, en los estudios y diseños previos, (...) generaron que los recursos comprometidos (...) no fueran ejecutados oportunamente durante la vigencia 2019, lo que condujo a que al 31 de diciembre de 2019, se crearan cuentas por pagar y se constituyeran reservas presupuestales.</t>
  </si>
  <si>
    <t>H9AC19. Rendimientos financieros anticipo contrato 1870 de 2019.
El parágrafo segundo de la cláusula décima del Contrato 1870 de 2019 sobre rendimientos financieros indica que los rendimientos financieros que genere el anticipo entregado por el INSTITUTO al CONTRATISTA serán reintegrados mensualmente por la entidad fiduciaria a la tesorería del instituto cuando se trate de recursos propios o a la Dirección del Tesoro Público cuando se trate de recursos de la Nación.
En la rendición a junio de 2020 del fideicomiso 3 1 90662 del contrato de fiducia mercantil firmado el 23 de diciembre de 2019 para el manejo del anticipo del Contrato 1870 de 2019 se registra el detalle de los rendimientos financieros generados por el anticipo que ascienden a $2.417.644,43, (...), los cuales no fueron reportados en los informes de interventoría y de supervisión de enero a julio de 2020. Según respuesta de la entidad el reintegro de los mismos fue realizado el 8 de julio de 2020 al BANCO DE LA REPUBLICA cuenta corriente 61011094, a nombre de DIRECCIÓN DEL TESORO NACIONAL
La situación evidenciada presuntamente contraria lo establecido en los literales e) de los artículos 2 y 3 de la Ley 87 de 1993 “Asegurar la oportunidad y confiabilidad de la información y de sus registros y Todas las transacciones de las entidades deberán registrarse en forma exacta, veraz y oportuna de forma tal que permita preparar informes operativos, administrativos y financieros”, (...); el artículo 3 de la Ley 1712 de 2014, que establece: Principio de la calidad de la información; el parágrafo segundo de la cláusula décima del Contrato 1870 de 2019 y lo establecido en el Manual de Interventoría y Supervisión de INVIAS.</t>
  </si>
  <si>
    <t>Debilidades en la aplicación de los controles, del proceso interventoría y supervisión del contrato generando informes que no evidencian el seguimiento al parágrafo segundo de la cláusula decima del contrato.</t>
  </si>
  <si>
    <t>H10AC19. Consistencia de la información pagos contrato 1870 de 2019.
El Instituto Nacional de Vías INVIAS en relación con la ejecución del Contrato1870 de 2019, presenta inconsistencias en el reporte de la información así:
Según la información suministrada en el numeral 19 oficio 33725ª el Avance físico fue del 100%, con Metas físicas ejecutadas: 2,74 Kilómetros de mantenimiento periódico; Rehabilitación de 0,58 kilómetros y atención de 2 sitios críticos (incluido Paso Nacional por Riosucio) y Avance financiero a 31 de julio de 2020: $2.252.200.652 que corresponde al 87,9%, lo que significa que, a la citada fecha, el valor sin ejecutar era de $309.126.642.
Sin embargo, el saldo del contrato registrado en la tabla 21 es de $306.080.988,00.</t>
  </si>
  <si>
    <t>Debilidades del proceso de control, seguimiento y monitoreo generando informes inexactos que dificultan la toma de decisiones y conlleva incertidumbre sobre el avance financiero del mismo.</t>
  </si>
  <si>
    <t xml:space="preserve">H11AC19. Revisión estudios y diseños, contrato de obra 1433 de 2017.
Se evidencia que se incumplió por parte del Contratista del Contrato de Obra 1433 de 2017, lo atinente a la revisión, ajuste y/o actualización de los ESTUDIOS Y DISEÑOS conforme a lo previsto en los documentos precontractuales (...); dado que debía hacer entrega de los mismos el 14 de marzo de 2018 y a abril de 2020, esto es, dos (2) años después de haberse vencido el plazo, no había sido entregada y aprobada completamente la documentación correspondiente a los estudios y diseños producto de esta etapa. 
Aunque para el Contrato de obra, a enero de 2020, el supervisor certifica un avance físico en ejecución del 64% respecto a un 63% programado, y financieramente una ejecución de $53.659.775.733; las obras o tramos que estaban previstas a ejecutarse con base en los estudios y diseños (concreto de 35MPa para estructuras, señalización vial para el sector Peñas Del Olvido, anclaje tipo activo con cuatro (4) cables, berma cuneta, riesgo de imprimación con emulsión asfáltica, base granular clase A) no habían sido ejecutadas; (...) La ejecución física y financiera la reportan con base en obras con cantidades muy superiores a las contempladas inicialmente en el contrato, representadas principalmente en terraplenes, material aluvial mejoramiento de la subrasante y conformación de calzada existente. 
</t>
  </si>
  <si>
    <t>No se observa por parte de la interventoría de la obra o por parte de la supervisión y del INVIAS las acciones o gestiones tendientes a conminar al contratista al cumplimiento de dicha obligación.</t>
  </si>
  <si>
    <t xml:space="preserve">H12AC19. Calidad de algunos ítems del contrato de obra 1433 de 2017.
El Informe Mensual de Interventoría No. 28 correspondiente al período del 1 al 30 de abril de 2020 (último informe de interventoría aportado por Invías al equipo auditor), consigna en su inciso 5.2.5.- NO CONFORMIDADES: durante el control realizado por la interventoría se han encontrado no conformidades (NC) en los diferentes procesos constructivos (…)
En dicho informe se establecen 34 no conformidades (NC) que, al 30 de abril de 2020, se encontraban abiertas, es decir, pendientes de subsanar, la primera de ellas desde el 3 de octubre de 2018 y hasta al menos el 8 de noviembre de 2019, las cuales han sido reiteradamente solicitadas por la interventoría para subsanación. 
Todas las no conformidades técnicas fueron relacionadas, en los diferentes informes de interventoría y en las actas de seguimiento al plan de calidad del contrato de obra, a medida que fueron detectadas. Cabe mencionar que, el seguimiento al plan de calidad no registra las firmas de los especialistas en gestión de calidad, ni de parte del contratista de obra ni de parte de la interventoría. 
</t>
  </si>
  <si>
    <t xml:space="preserve">(...) el contratista a pesar de que reiteradamente por parte de la interventoría, fue informado y solicitado de dichas no conformidades, no ha realizado oportunamente las pruebas de verificación de la capacidad portante del suelo en box culvert ni la subsanación de las fallas constructivas; la cuales se mantienen por lo menos año y medio después.
Además, no se observa gestión adicional por parte de la interventoría frente a los hechos y de la supervisión y del INVIAS frente a la situación de presunto incumplimiento del contratista y tendiente a conminar el debido cumplimiento de las obligaciones por parte del mismo.
 </t>
  </si>
  <si>
    <t>H13AC19. Consistencia de la información presupuestal y financiera, informes de interventoría y de supervisión del contrato 1433 de 2017.
El Instituto Nacional de Vías -INVIAS- en los documentos soporte de la ejecución del Contrato 1433 de 2017 aportó los informes de interventoría y del supervisor del contrato en los cuales se encontraron algunas inconsistencias e imprecisiones en la información, entre las cuales se encuentran: El informe financiero al 31/12/2019 no registra el avance financiero del contrato; la información presupuestal registrada en los informes de interventoría y del supervisor no concuerdan con los certificados de disponibilidad presupuestal y registros presupuestales.</t>
  </si>
  <si>
    <t>Debilidades en el proceso de control, seguimiento y monitoreo de la gestión presupuestal y financiera y reportes de información del referido contrato, lo que genera informes inexactos que dificultan la toma de decisiones y conlleva incertidumbre sobre el avance financiero del mismo.</t>
  </si>
  <si>
    <t xml:space="preserve">H14AC19. Cumplimiento de las actividades de interventoría.
De la revisión de los informes de interventoría generados desde diciembre de 2018 a enero de 2020, en desarrollo del Contrato de Interventoría 1756 de 2015 al Contrato de Obra 1639 de 2015, se establecieron las siguientes deficiencias: 
En su contenido, la información es repetitiva y sin revisión, (Léase en los informes. Numeral 6 Reporte ejecución mensual contrato de interventoría.
Es reiterativa la solicitud de hacer entrega de las pruebas de laboratorio como lo estipula la norma INVIAS, para que sean revisadas, comprobadas y aprobadas por la interventoría.
Se reitera en los informes de la muestra, incumplimiento por parte del contratista en algunos programas contenidos en el PAGA.  
Con frecuencia en los informes de la muestra la reincidencia de agilizar el proceso de gestión predial. 
A pesar de las observaciones señaladas en los informes de la interventoría, aparecen certificaciones suscritas por el director de la interventoría avalando la calidad de la obra por materiales utilizados y el cumplimiento de la normatividad y gestión ambiental de la obra. 
En el informe 47 que corresponde a diciembre de 2019, periodo en el que la interventoría solicitó la adición del contrato de obra, no se evidencia la inclusión del formato MINFRA-MN-IN-12-FR-1 Solicitud de adición y/o modificación y/o prórroga contrato de obra. La adición tampoco se indica en el informe del supervisor del periodo. 
Además, durante el periodo examinado no se conminó al contratista para el cumplimiento cabal de sus obligaciones contractuales, solo hasta el 20 de enero de 2020 se solicita iniciar un proceso administrativo por presunto incumplimiento ambiental y el 29 de enero por presunto incumplimiento de la Gestión Social, procesos que se encuentran en etapa probatoria. 
</t>
  </si>
  <si>
    <t>Debilidades en la aplicación de los controles; en la supervisión y la interventoría en el control y vigilancia de la ejecución del Contrato de Obra 1639 de 2015.</t>
  </si>
  <si>
    <t>Administrativo con presunta connotación disciplinaria para indagación preliminar</t>
  </si>
  <si>
    <t xml:space="preserve">H15AC19. Continuidad corredor vial variante San Francisco Mocoa -VSFM-.
La CGR evidenció que para la continuación del proyecto VSFM, el Instituto carece de diseños, permisos ambientales y cierre financiero. Además, no ha adelantado la consulta previa con las comunidades indígenas, ni ha realizado la Valoración de Costos Ambientales en el entendido que pretende intervenir la Zona de Reserva Forestal Protectora de la Cuenca Alta del Río Mocoa.
Aunado a lo anterior, se observa presunto incumplimiento del principio de Planeación por parte del Instituto, reflejado en las obras inconclusas de la VSFM, algunas de ellas ejecutadas con los Contratos de Obra 0944 y 1184 de 2018, que no se pueden utilizar porque los frentes de Mocoa y San Francisco no se pueden conectar, dado que la zona de Reserva Forestal está en medio; así mismo, el Instituto desconoce el valor de las obras faltantes por estudios y diseños, ingeniería y costos ambientales. </t>
  </si>
  <si>
    <t>El Instituto presuntamente omitió considerar los factores necesarios para adelantar los diferentes procesos de contratación para la VSFM, desconoció real y efectivamente la necesidad a satisfacer, la cuantificación de recursos, la definición, estimación y asignación de riesgos reales, careciendo los Estudios Previos del rigor metodológico que amerita este mega proyecto, por lo que se desconoce el tiempo de terminación de la VSFM, los efectos de la deforestación en la Zona de Reserva Forestal, la inversión adicional que se requiere aunado a la existencia de obras inconclusas que están a merced de la selva.</t>
  </si>
  <si>
    <t xml:space="preserve">H16AC19. Oportunidad ejecución recursos convenios 2546, 2541, 2513, 2524 y 2549 de 2019.
El Instituto Nacional de Vías INVIAS mediante oficio 30725b informó que los Convenios 2546, 2541, 2513, 2524, 2549 de 2019 del programa Colombia Rural, Red Terciaria Departamento del Chocó, suscritos el 24 de diciembre del 2019, que tanto el proceso de contratación de la obra como de la interventoría al 20 de agosto 2020 estaban en trámite. Además, los avances financieros son superiores a los avances físicos. 
Los recursos comprometidos a través de los citados convenios, no fueron ejecutados oportunamente durante la vigencia 2019, no obstante, los recursos haber sido incorporados al presupuesto de INVIAS mediante Resolución 001 del 2 de enero de 2019. Además, los Convenios 2546 y 2513 de 2019 tienen avances financieros del 50.56% y 94.72% altos y por ende desembolsos por $300.000.000 y $685.547.235, respectivamente, sin ningún tipo de ejecución. </t>
  </si>
  <si>
    <t>Debilidades del proceso de planeación, ejecución presupuestal y contractual, generando la constitución de reservas presupuestales.</t>
  </si>
  <si>
    <t>H17AC19. Rendimientos financieros convenio 2513 de 2019.
En los informes del supervisor del convenio no se reportan los rendimientos financieros generados por el desembolso realizado por el INVIAS por $685.547.235, autorizado con RADICACIÓN 116831 30/12/2019 REFERENCIA, CUENTA POR PAGAR del 31/01/2020 y ORDEN DE PAGO 24213 del 17/02/2020, ni se evidencia el reintegro de los mismos</t>
  </si>
  <si>
    <t>Deficiencias en la aplicación de los controles, en el desarrollo de la labor de interventoría y supervisión, generando informes inexactos que dificultan la toma de decisiones.</t>
  </si>
  <si>
    <t>14 01 003   </t>
  </si>
  <si>
    <t>14 04 100   </t>
  </si>
  <si>
    <t>14 01 002   </t>
  </si>
  <si>
    <t>AC2019</t>
  </si>
  <si>
    <t>Adelantar las gestiones pertinentes para contar con la disponibilidad de herramienta tecnológica.</t>
  </si>
  <si>
    <t>Herramienta Tecnológica disponible para los supervisores.</t>
  </si>
  <si>
    <t>Revisión y actualización formatos de informes de supervisión actualizados.</t>
  </si>
  <si>
    <t>Formato de informe de supervisión actualizado, formalizado y socializado.</t>
  </si>
  <si>
    <t xml:space="preserve">Revisión y actualización formatos de informes de supervisión actualizados. </t>
  </si>
  <si>
    <t>Gestionar la disponibilidad de una herramienta tecnológica, consistente en un visor de Project para facilitar que los supervisores puedan visualizar y hacer seguimiento a la programación y ejecución de proyectos.</t>
  </si>
  <si>
    <t>Fortalecer  los instrumentos de supervisión contractual, para contar con una versión mejorada de los informe de supervisión.</t>
  </si>
  <si>
    <t>Fortalecer los instrumentos de supervisión contractual, para contar con una versión mejorada de los informe de supervisión.</t>
  </si>
  <si>
    <t>Fortalecer los instrumentos de supervisión contractual, para contar con una versión mejorada de los informes de supervisión.</t>
  </si>
  <si>
    <t>Fortalecer  los instrumentos de supervisión contractual, para contar con una versión mejorada de los informes de supervisión.</t>
  </si>
  <si>
    <t>AUDITORIA DE CUMPLIMIENTO 2019</t>
  </si>
  <si>
    <t>Administrativo con incidencia fiscal e incidencia disciplinaria</t>
  </si>
  <si>
    <t>Administrativo con incidencia disciplinaria e indagación preliminar</t>
  </si>
  <si>
    <t>Administrativo e indagación preliminar</t>
  </si>
  <si>
    <t>H1AT73. Constitución de reservas presupuestales. Contrato de obra 1734 de 2019.
Al no ser autorizadas las vigencias futuras para atender el compromiso, debido a que la solicitud no se hizo en las fechas establecidas por el Ministerio de Hacienda  y   Crédito   Público  - MHCP, la entidad se ve sujeta a constituir reserva presupuesta! de forma extemporánea.</t>
  </si>
  <si>
    <t>Se evidencia que no existió coordinación entre el supervisor del contrato y el área financiera, primero para solicitar la vigencia futura con el suficiente tiempo, a sabiendas que el contrato sobrepasaría la vigencia y segundo constituyen reservas con 	justificaciones extemporáneas.</t>
  </si>
  <si>
    <t>H2AT73. Selección del oferente, del contrato de obra 1734 de 2019.
Una vez firmado el contrato el contratista PROTECO ingeniería S.A.S, tenía la obligación de aportar el AIU discriminado junto con la documentación técnica. El cual nunca fue entregado por el contratista al INVIAS.</t>
  </si>
  <si>
    <t>Deficiencias en la labor de validación a cargo del INVIAS, la cual, no se desarrolló conforme lo establecido en los pliegos de condiciones y en cumplimiento de la normatividad vigente aplicable. Así mismo, el oferente no cumplió los requisitos de la licitación.</t>
  </si>
  <si>
    <t>H3AT73. Presentación y aprobación del Instrumento Ambiental. Contrato de obra 1734 de 2019.
Se evidenció días de atraso en la elaboración, ajuste y aprobación del PAGA, de 29 días calendario, según el plazo de ejecución del contrato estipulado en el "ANEXO 1 - ANEXO TÉCNICO", el cual fue incumplido en tiempo por el contratista.</t>
  </si>
  <si>
    <t>No se evidencia gestión adelantada por parte de la interventoría y del INVIAS para cumplir dichas multas en contra del contratista, en  conformidad con la Resolución 3662 de 2007, activando en respuesta el proceso sancionatorio establecido en Ley 1333 de 2009 .</t>
  </si>
  <si>
    <t>H4AT73. Ejecución del ítem "SELLO DE GRIETAS EN PAVIMENTO ASFÁLTICO SIN RUTEO". Contrato de obra 1734 de 2019.
Falta precisiones técnicas, económicas y de conveniencia respecto a la ejecución de dicha labor, por lo cual, la misma no debió ser ejecutada hasta no contar con las mencionadas condiciones que garantizaran la pertinencia y calidad de la solución implementada.</t>
  </si>
  <si>
    <t>La situación detectada se presenta por la falta de rigurosidad en la conformación de las alternativas de rehabilitación en correspondencia a los pliegos de condiciones y proyecciones establecidas, para la intervención de los tramos objeto de la contratación con el cumplimiento de condiciones técnicas, económicas y de calidad requeridas.
Así mismo, se debe a la ejecución por parte del contratista de las labores sin contar con las correspondientes especificaciones técnicas, calidad, económicas y conveniencia requeridas, aunado a la falta de seguimiento y control de la situación detectada por parte de la interventoría, situaciones que fueron aprobadas y contaron con el visto bueno por la supervisión generándose el pago solicitado.</t>
  </si>
  <si>
    <t>H5AT73. Plazo presentación del ítem "Revisión, ajuste y/o actualización y/o modificación y/o complementación de estudios y diseños". Contrato de obra 1734 de 2019.
Del examen, se precisa que para la actividad de "Revisión, Ajuste y/o         Actualización	y/o Modificación	y/o Complementación de Estudios y Diseños", se tenía un plazo definido de quince (15) días, el cual según los documentos de soporte allegados a la CGR  no fue cumplido.</t>
  </si>
  <si>
    <t>Se evidencian 35 días de atraso en la entrega de este componente, de lo anterior en ningún documento se fundamenta el retraso de esta entrega, ni el atraso para el inicio de los estudios.</t>
  </si>
  <si>
    <t>H7AT73. Actividades de rehabilitación PR 48+042 al 48+344. Contrato de obra 1734 de 2019.
En la visita de inspección física por parte del equipo auditor asignado, los días 9 al 12 de noviembre de 2020, en las cuales se llevaron a cabo las mediciones en campo de las actividades ejecutadas a la fecha por el contratista PROTECO INGENIERÍA S.A .S. que soportan los pagos de cada una de las actas parciales de las actividades de Rehabilitación en el sector comprendido del PR 48+042 al 48+344, se establecieron diferencias de las cantidades pagadas y las verificadas en campo.</t>
  </si>
  <si>
    <t>La situación detectada por el ente de control, posiblemente se presenta debido a la inobservancia de los principios de función administrativa y supervisión a las obligaciones contractuales, afectando el deber de monitoreo, seguimiento y control del contrato, por parte de la entidad.
De igual forma, se debe a la inexistencia de acciones de supervisión oportunas que permitieran la ejecución del contrato de manera eficaz y acorde con las condiciones económicas pactadas contractualmente, con el reconocimiento debido de las labores ejecutadas por parte de la firma contratista.</t>
  </si>
  <si>
    <t>H1AT74. Programa de Adaptación de la Guía Ambiental - PAGA. Contrato 1772 de 2019.
Se evidenciaron deficiencias en el seguimiento técnico y administrativo de la interventoría y la supervisión relacionadas con	la inobservancia de los términos estipulados en los estudios y documentos previos, anexo técnico, el apéndice de gestión ambiental del pliego de condiciones y la Guía de Manejo Ambiental de Proyectos de Infraestructura, Sub - sector Vial. (Versión 2011) en su capítulo 7 sección 7.4, para la entrega, aprobación  y radicación de estudios  y diseños, así como el mencionado  instrumento   ante la Subdirección de Medio Ambiente y Gestión Social­ SMA del INVIAS.</t>
  </si>
  <si>
    <t>Debilidades en el cumplimiento de la gestión de supervisión e interventoría materializadas en las faltas de control y seguimiento en desmedro de los fines de la contratación estatal y del Estado.</t>
  </si>
  <si>
    <t>H1AT75. Incumplimiento al principio de planeación. Contrato de obra 1877 de 2019. 
De acuerdo al análisis realizado a los documentos de estudios previos, así como a los informes de ejecución del contrato, se identifican situaciones que denotan una deficiente planeación en el desarrollo de las actividades para el diseño de los estudios que precedieron el proceso de contratación objeto de control, de manera específica, en la identificación de la real necesidad que se pretendía satisfacer mediante la celebración del contrato.</t>
  </si>
  <si>
    <t>Falencias en el análisis y determinación de la necesidad real de contratación, y de otro, una evidente falta de coordinación por  parte de la entidad, en las actividades de mantenimiento de las vías a su cargo, toda vez que, de acuerdo a lo expresado por el interventor en su primer informe, ya se había generado otro contrato de intervención de un mismo tramo de la vía, lo cual es una clara falla de planeación para el inicio del proyecto.</t>
  </si>
  <si>
    <t xml:space="preserve">H2AT75. Incumplimiento al cronograma establecido para la perfección del contrato e inicio de su ejecución. Contrato de obra 1877 de 2019. 
Se observa el retardo al desarrollo de las actividades para el perfeccionamiento del contrato e inicio de su ejecución, sin que se aprecien soportes dentro del expediente que justifiquen tales retrasos, no sólo en la firma de los documentos posteriores a la adjudicación del contrato, sino además, a la orden de inicio de las obras. </t>
  </si>
  <si>
    <t>Deficiencias en la planeación y ejecución de las actividades de perfeccionamiento y formalización del contrato, así como la orden de inicio de las obras.
Se evidencian fallas en la administración y control del proceso contractual, que han dilatado de manera injustificada el cumplimiento del contrato dentro de los plazos pactados previamente.</t>
  </si>
  <si>
    <t xml:space="preserve">H3AT75. Incumplimiento de las obligaciones del contratista de obra, de la interventoría y omisión de la entidad contratante. Contrato de obra 1877 de 2019. 
A la luz de los preceptos normativos señalados, a lo pactado por las partes en el contrato No.001877 de 2019, suscrito entre el Instituto Nacional de Vías - INVIAS - con el señor Luis Alberto Coba Chale, y de acuerdo al análisis de los soportes de la ejecución del mismo, se evidencian varios incumplimientos por parte del contratista de la obra, algunos de los cuales fueron dados a conocer por la interventoría en sus informes, sin que se observe la acción por parte de la entidad para conminar al contratista a cumplir debidamente lo pactado.
Se evidenciaron fallas e incumplimientos en el papel de la interventoría, habida cuenta, que se identificaron algunos incumplimientos de orden técnico y de ciertas obligaciones establecidas para el contratista, las cuales fueron validadas por el interventor como cumplidas. </t>
  </si>
  <si>
    <t>Ausencia de actividad de la entidad para conminar al contratista a cumplir debidamente lo pactado,  así como el ejercicio de la acción sancionatoria contenida en la cláusula Novena del contrato: MULTAS Y CLÁUSULA PENAL PECUNIARIA, y, cláusula Décima: CADUCIDAD, pese a que tales incumplimientos generaron la dilatación injustificada del plazo inicialmente pactado, afectando el logro de la finalidad del contrato.</t>
  </si>
  <si>
    <t>H4AT75. Modificación al objeto del contrato sin el cumplimiento de los requisitos  legales. Contrato de obra 1877 de 2019. 
De acuerdo al análisis de los soportes de la ejecución del contrato de obra No. 1877 de 2019, suscrito entre El INSTITUTO NACIONAL DE VÍAS - INVIAS y LUIS ALBERTO COBA CHOLE, cuyo objeto fue "Mejoramiento y mantenimiento de la carretera Lorica - San Onofre (Ruta 9004) Sector Coveñas - Tolú (PR30+0000-PR41 +0000, PR46+01 OO-PR49+0453) y Tofu viejo - San Onofre (Pr65+0937-pr93+0683) en el Departamento de Sucre", se evidencia la existencia de actuaciones dentro del proceso contractual, que constituyen la posible materialización de una extralimitación de sus funciones y el incumplimiento de requisitos legales para la modificación del objeto del contrato.</t>
  </si>
  <si>
    <t>Modificación del objeto del contrato, al parecer por decisión del supervisor del contrato de interventoría, sin tener competencia para ello y sin cumplir los requisitos legales de forma para tal fin.</t>
  </si>
  <si>
    <t xml:space="preserve">Aprobación de las solicitudes de prórroga del contrato, inobservando lo establecido en el Manual de contratación de la entidad Núm.. 25.2: El  respectivo Comité se abstendrá de aprobar la adición, prórroga o modificación de los contratos o convenios que presenten las siguientes situaciones: i. Cuando se presente un estado crítico injustificable para la Entidad en términos de avance físico, de inversión y/o ejecución.   </t>
  </si>
  <si>
    <t>H6AT75. Firma suspensión del contrato	sin competencia.
De acuerdo al análisis realizado a los soportes del contrato No. 1877 de 2019, aportado por el INVIAS, se establece que en desarrollo de la ejecución del referido contrato, se firmó un acta de suspensión, y posteriormente, tres actas de ampliación de dicha suspensión, las cuales fueron firmadas por los representantes legales de los contratistas de obra e interventoría y por la Subdirectora (E) de la Red Nacional de Carreteras de INVIAS, quien no tenía  la competencia para ello, de acuerdo a lo previsto en el Manual de Contratación del Instituto, habida cuenta que en el numeral 25.3 SUSPENSIÓN DEL CONTRATO, de dicho manual, la suscripción de las actas de suspensión, en este caso, correspondía al (la) Director (a) Operativo.</t>
  </si>
  <si>
    <t>Extralimitación de las funciones por parte del (a) funcionario (a).</t>
  </si>
  <si>
    <t xml:space="preserve">H7AT75. Definición del presupuesto del contrato. Contrato de obra 1877 de 2019. 
Esta entidad de fiscalización haciendo una revisión y verificación del cumplimiento del objeto contractual contratado evidencia que la definición del presupuesto asignando para la ejecución de mantenimiento de la vía no garantiza la transitabilidad y condiciones de seguridad que se requieren, por otro lado, las priorizaciones realizadas al presupuesto no corresponden a los puntos que se intervinieron de forma definitiva.
Se evidencia una inconsistencia en lo manifestado por la interventoría, al manifestar que los recursos asignados al contrato para la ejecución del tramo eran insuficientes, toda vez que, si el inventario ejecutado por esa interventoría era con el fin de evidenciar que los recursos destinados para la ejecución de la obra eran insuficientes, el resultado del inventario arrojo un valor menor al contratado toda vez que como ya se ha indicado con anterioridad el objeto del contrato no se ejecutara en su totalidad.
</t>
  </si>
  <si>
    <t>Lo anterior, debido a la falta de planeación, control  y  supervisión.</t>
  </si>
  <si>
    <t>H8AT75. Ejecución económica y financiera del contrato, sus modificaciones y la justificación que las soporta. Contrato de obra 1877 de 2019. 
Se evidencia que no se ha hecho la ejecución total del presupuesto asignado al contrato No. 1877 de 2019 , faltando el acta final donde se pueda evidenciar o constatar la ejecución y pago de obra al 100%. Igualmente, se desconocen los soportes del reintegro a la DTN de los rendimientos financieros generados en la cuenta bancaria que se utilizó para el manejo del anticipo.</t>
  </si>
  <si>
    <t>Deficiencias en la gestión por parte del Instituto, ausencia en el proceso de planeación, inoperatividad del Sistema de Control Interno, por la indebida aplicación de controles y seguimiento en las actividades ejecutadas por el contratista y avaladas por el interventor del contrato.</t>
  </si>
  <si>
    <t>H9AT75. Presentación y aprobación del instrumento ambiental.
En el contrato 1877 de 2019 celebrado entre INVIAS y LUIS ALBERTO COBA CHOLE, cuyo objeto	fue "Mejoramiento y mantenimiento de la carretera Lorica - San Onofre (Ruta 9004) Sector Coveñas - Tolú (PR30+0000-PR41 +0000, PR46+0100-PR49+0453) y Toluviejo - San Onofre (PR65+0937-PR93+0683) en el Departamento de Sucre", se evidencia deficiencias en cuanto a la aprobación extra temporánea del instrumento ambiental.</t>
  </si>
  <si>
    <t>Ejecución del componente ambiental sin los soportes en su totalidad e inicio tardío del proceso administrativo sancionatorio.</t>
  </si>
  <si>
    <t>H10AT75. Ejecución de obra.
Se realiza visita de campo para revisión y verificación del estado de la obra en la cual se evidencia que la áreas intervenidas mediante el contrato de obra No. 1877 de 2019 cuyo objeto contractual era "Mejoramiento y mantenimiento de la carretera Lorica - San Onofre (Ruta 9004) Sector Coveñas - Tolú (PR30+0000-PR41+0000, PR46+0100-PR49+0453) y Toluviejo - San Onofre (PR65+0937-PR93+0683) en el Departamento de Sucre", presentan fisuras en bloque, perdida del agregado, descascaramiento, baches y fisuras. Una vez identificados los daños encontrados en la obra, este Ente de Control cuantifica la cantidad del daño en un valor de CUATROCIENTOS SESENTA MILLONES DOSCIENTOS DOS MIL NOVECIENTOS CUARENTA Y DOS PESOS ($460.202.942), correspondiente al 75.20% del presupuesto ejecutado.</t>
  </si>
  <si>
    <t>Denota falencias acerca de la calidad de los trabajos realizados.</t>
  </si>
  <si>
    <t>H11AT75. Disposición de residuos de construcción y demolición. Contrato de obra 1877 de 2019. 
Una vez efectuada la visita de campo se pudo identificar la incorrecta disposición de residuos RCD en el PR 88+490 costado derecho a borde de camino en un trayecto, con una longitud de 21 metros por 2 metros de ancho aproximadamente y otra en el PR 89+801 costado derecho a borde de camino con una longitud de 6.6 metros y 2 metros de ancho aproximadamente.
(...) los acuerdos de entrega de material (...) tienen fechas del mes de junio, pero las actas parciales donde menciona la actividad de excavaciones tienen fechas de enero, por lo que se desconoce dónde se almaceno temporalmente estos residuos, teniendo en cuenta que el contratista menciona en entrevista que no hubo lugar de almacenamiento temporal.
Esta situación genera incertidumbre en cuanto al manejo que se le dio a los residuos de excavación, previo a la entrega para la comunidad, ya que en 6 meses (de enero a junio) no se evidencia gestión alguna relacionada a un lugar de almacenamiento temporal.</t>
  </si>
  <si>
    <t>Incertidumbre en cuanto al lugar de almacenamiento temporal de residuos de construcción y demolición, puesto que la actividad de excavación se realizó en enero, pero la  donación del material sobrante se hizo en junio.</t>
  </si>
  <si>
    <t>H12AT75. Legalización de actas de recibo parcial de obra extemporáneas. Contrato de obra 1877 de 2019. 
Este ente de control evidencia que las actas suministradas se encuentran legalizadas extemporáneamente con fecha posterior a la terminación del contrato de obra.</t>
  </si>
  <si>
    <t>Falencias en la supervisión por parte del INVIAS e inadecuada interventoría.</t>
  </si>
  <si>
    <t>14 02 003   </t>
  </si>
  <si>
    <t>14 01 006   </t>
  </si>
  <si>
    <t>21 03 001  </t>
  </si>
  <si>
    <t>Fortalecer  los instrumentos de  supervisión contractual, para contar con una versión mejorada de los informe de supervisión.</t>
  </si>
  <si>
    <t>Revisión y actualización formatos de  informes de supervisión actualizados.</t>
  </si>
  <si>
    <t>Formato de informe de supervisión actualizado, formalizado y socializado</t>
  </si>
  <si>
    <t xml:space="preserve">Revisión y actualización formatos de  informes de supervisión actualizados. </t>
  </si>
  <si>
    <t xml:space="preserve">Que dentro de la información requerida por el comité se encuentre la justificación no solo de las razones por la cuales se realice la respectiva adición modificación y/o prorroga; sino también en caso de presentar un atraso  relevante en el avance físico, de inversión o ejecución, presentar una justificación adicional del por qué el contrato no presenta un estado critico y  las razones de por qué se debe modificar, adicionar y/o prorrogar a pesar de ello.  </t>
  </si>
  <si>
    <t xml:space="preserve">Revisar y actualizar los formatos de comité MINFRA- MN- 12-FR-1, del comité de adiciones, modificaciones y prorrogas, de tal forma que se incluya que  en caso de presentar un atraso relevante en el avance físico, de inversión o ejecución, presentar una justificación adicional del por qué el contrato no presenta un estado critico y  las razones  de por qué se debe modificar, adicionar y/o prorrogar a pesar de ello.  </t>
  </si>
  <si>
    <t xml:space="preserve">Formato actualizado y socializado </t>
  </si>
  <si>
    <t>Revisión y actualización de la resolución por medio de la cual se delegan las funciones.</t>
  </si>
  <si>
    <t xml:space="preserve">Revisar jurídicamente la  legalidad  y pertinencia de la resolución de delegación de funciones No. 08121 del 31 de diciembre de 2018  “Por medio de la cual se delegan unas funciones y se dictan otras disposiciones", respecto lo establecido en el manual de contratación, que establece algo diferente y sus resoluciones modificatorias. </t>
  </si>
  <si>
    <t>Resolución actualizada “Por medio de la cual se delegan unas funciones y se dictan otras disposiciones"</t>
  </si>
  <si>
    <t>AT73</t>
  </si>
  <si>
    <t>AT74</t>
  </si>
  <si>
    <t>AT75</t>
  </si>
  <si>
    <t>AT75-OCAD PAZ</t>
  </si>
  <si>
    <r>
      <t xml:space="preserve">H1AT75-OCAD PAZ. BPIN INVIAS Cauca 20181301010001 Contrato N°. 495 de 2018. INVIAS - FEDECAFETEROS.
En la revisión de los expedientes contractuales se observó (...): 
</t>
    </r>
    <r>
      <rPr>
        <b/>
        <sz val="8"/>
        <rFont val="Arial"/>
        <family val="2"/>
      </rPr>
      <t xml:space="preserve">A. Mayor valor pagado en concreto hidráulico. En el calculo del precio unitario del ítem concreto de 3000 PSI o 21 MPA, la interventoría y el contratista no tuvieron en cuenta las cantidades de material definidas en las dosificaciones diseñadas por Geofísica S.A.S, presentadas en los informes del 27 y 29 de septiembre de 2018 y en los ensayos de control de calidad, al aplicar las dosificaciones anteriores en el cálculo del precio unitario, incluyendo un 3% de desperdicio de materiales, se observa que el INVIAS pagó un mayor valor de $156.729.010, por concepto de insumos para concreto de 21 MPA y su transporte, sin justa causa, que constituyen detrimento al patrimonio público.
</t>
    </r>
    <r>
      <rPr>
        <sz val="8"/>
        <rFont val="Arial"/>
        <family val="2"/>
      </rPr>
      <t xml:space="preserve">
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los informes y los anexos de las caracterizaciones llevadas a cabo por el contratista, hayan sido validados por el Ministerio de Transporte, lo que constituye un detrimento por el valor reconocido a la FEDERACIÓN ($172.591.118).
C. Reconocimiento de imprevistos. De acuerdo con lo verificado hasta el Acta Parcial N°. 16 de fecha 5 septiembre de 2019, se encontró el reconocimiento y pago al contratista a título de "Imprevistos" por el 2% del valor de  los costos directos de la obra hasta aquí ejecutada;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
D. Calidad de las obras ejecutadas. Balboa: Se evidenció un faltante de obra de 44 ML de tubería plástica de 900 mm. (...) En los tramos visitados se evidencian puntos en donde se han producido fisuras progresivas producto de la actividad de la unión de placa - viga- cuneta - franja de piedra, en algunos puntos se observa una disposición irregular de las juntas (...). Santander de Quilichao, Buenos Aires, El Tambo y Cajibío: se observaron fisuraciones generalizadas en los elementos de la placa huella (...), el porcentaje de losas y vigas averiadas es del orden de un 26% a un 39% (...), cunetas y bordillos, también se evidencia este tipo de daño.
Se cuantifica un detrimento al patrimonio público por $1.686.687.911.
Acción 1.</t>
    </r>
  </si>
  <si>
    <r>
      <t xml:space="preserve">H1AT75-OCAD PAZ. BPIN INVIAS Cauca 20181301010001 Contrato N°. 495 de 2018. INVIAS - FEDECAFETEROS.
En la revisión de los expedientes contractuales se observó (...): 
A. Mayor valor pagado en concreto hidráulico. En el calculo del precio unitario del ítem concreto de 3000 PSI o 21 MPA, la interventoría y el contratista no tuvieron en cuenta las cantidades de material definidas en las dosificaciones diseñadas por Geofísica S.A.S, presentadas en los informes del 27 y 29 de septiembre de 2018 y en los ensayos de control de calidad, al aplicar las dosificaciones anteriores en el cálculo del precio unitario, incluyendo un 3% de desperdicio de materiales, se observa que el INVIAS pagó un mayor valor de $156.729.010, por concepto de insumos para concreto de 21 MPA y su transporte, sin justa causa, que constituyen detrimento al patrimonio público.
</t>
    </r>
    <r>
      <rPr>
        <b/>
        <sz val="8"/>
        <rFont val="Arial"/>
        <family val="2"/>
      </rPr>
      <t>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los informes y los anexos de las caracterizaciones llevadas a cabo por el contratista, hayan sido validados por el Ministerio de Transporte, lo que constituye un detrimento por el valor reconocido a la FEDERACIÓN ($172.591.118).</t>
    </r>
    <r>
      <rPr>
        <sz val="8"/>
        <rFont val="Arial"/>
        <family val="2"/>
      </rPr>
      <t xml:space="preserve">
C. Reconocimiento de imprevistos. De acuerdo con lo verificado hasta el Acta Parcial N°. 16 de fecha 5 septiembre de 2019, se encontró el reconocimiento y pago al contratista a título de "Imprevistos" por el 2% del valor de  los costos directos de la obra hasta aquí ejecutada;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
D. Calidad de las obras ejecutadas. Balboa: Se evidenció un faltante de obra de 44 ML de tubería plástica de 900 mm. (...) En los tramos visitados se evidencian puntos en donde se han producido fisuras progresivas producto de la actividad de la unión de placa - viga- cuneta - franja de piedra, en algunos puntos se observa una disposición irregular de las juntas (...). Santander de Quilichao, Buenos Aires, El Tambo y Cajibío: se observaron fisuraciones generalizadas en los elementos de la placa huella (...), el porcentaje de losas y vigas averiadas es del orden de un 26% a un 39% (...), cunetas y bordillos, también se evidencia este tipo de daño.
Se cuantifica un detrimento al patrimonio público por $1.686.687.911.
Acción 2.</t>
    </r>
  </si>
  <si>
    <r>
      <t xml:space="preserve">H1AT75-OCAD PAZ. BPIN INVIAS Cauca 20181301010001 Contrato N°. 495 de 2018. INVIAS - FEDECAFETEROS.
En la revisión de los expedientes contractuales se observó (...): 
A. Mayor valor pagado en concreto hidráulico. En el calculo del precio unitario del ítem concreto de 3000 PSI o 21 MPA, la interventoría y el contratista no tuvieron en cuenta las cantidades de material definidas en las dosificaciones diseñadas por Geofísica S.A.S, presentadas en los informes del 27 y 29 de septiembre de 2018 y en los ensayos de control de calidad, al aplicar las dosificaciones anteriores en el cálculo del precio unitario, incluyendo un 3% de desperdicio de materiales, se observa que el INVIAS pagó un mayor valor de $156.729.010, por concepto de insumos para concreto de 21 MPA y su transporte, sin justa causa, que constituyen detrimento al patrimonio público.
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los informes y los anexos de las caracterizaciones llevadas a cabo por el contratista, hayan sido validados por el Ministerio de Transporte, lo que constituye un detrimento por el valor reconocido a la FEDERACIÓN ($172.591.118).
</t>
    </r>
    <r>
      <rPr>
        <b/>
        <sz val="8"/>
        <rFont val="Arial"/>
        <family val="2"/>
      </rPr>
      <t xml:space="preserve">C. Reconocimiento de imprevistos. De acuerdo con lo verificado hasta el Acta Parcial N°. 16 de fecha 5 septiembre de 2019, se encontró el reconocimiento y pago al contratista a título de "Imprevistos" por el 2% del valor de  los costos directos de la obra hasta aquí ejecutada;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
</t>
    </r>
    <r>
      <rPr>
        <sz val="8"/>
        <rFont val="Arial"/>
        <family val="2"/>
      </rPr>
      <t xml:space="preserve">
D. Calidad de las obras ejecutadas. Balboa: Se evidenció un faltante de obra de 44 ML de tubería plástica de 900 mm. (...) En los tramos visitados se evidencian puntos en donde se han producido fisuras progresivas producto de la actividad de la unión de placa - viga- cuneta - franja de piedra, en algunos puntos se observa una disposición irregular de las juntas (...). Santander de Quilichao, Buenos Aires, El Tambo y Cajibío: se observaron fisuraciones generalizadas en los elementos de la placa huella (...), el porcentaje de losas y vigas averiadas es del orden de un 26% a un 39% (...), cunetas y bordillos, también se evidencia este tipo de daño.
Se cuantifica un detrimento al patrimonio público por $1.686.687.911.
Acción 3.</t>
    </r>
  </si>
  <si>
    <r>
      <t xml:space="preserve">H1AT75-OCAD PAZ. BPIN INVIAS Cauca 20181301010001 Contrato N°. 495 de 2018. INVIAS - FEDECAFETEROS.
En la revisión de los expedientes contractuales se observó (...): 
A. Mayor valor pagado en concreto hidráulico. En el calculo del precio unitario del ítem concreto de 3000 PSI o 21 MPA, la interventoría y el contratista no tuvieron en cuenta las cantidades de material definidas en las dosificaciones diseñadas por Geofísica S.A.S, presentadas en los informes del 27 y 29 de septiembre de 2018 y en los ensayos de control de calidad, al aplicar las dosificaciones anteriores en el cálculo del precio unitario, incluyendo un 3% de desperdicio de materiales, se observa que el INVIAS pagó un mayor valor de $156.729.010, por concepto de insumos para concreto de 21 MPA y su transporte, sin justa causa, que constituyen detrimento al patrimonio público.
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los informes y los anexos de las caracterizaciones llevadas a cabo por el contratista, hayan sido validados por el Ministerio de Transporte, lo que constituye un detrimento por el valor reconocido a la FEDERACIÓN ($172.591.118).
C. Reconocimiento de imprevistos. De acuerdo con lo verificado hasta el Acta Parcial N°. 16 de fecha 5 septiembre de 2019, se encontró el reconocimiento y pago al contratista a título de "Imprevistos" por el 2% del valor de  los costos directos de la obra hasta aquí ejecutada;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
</t>
    </r>
    <r>
      <rPr>
        <b/>
        <sz val="8"/>
        <rFont val="Arial"/>
        <family val="2"/>
      </rPr>
      <t>D. Calidad de las obras ejecutadas. Balboa: Se evidenció un faltante de obra de 44 ML de tubería plástica de 900 mm. (...) En los tramos visitados se evidencian puntos en donde se han producido fisuras progresivas producto de la actividad de la unión de placa - viga- cuneta - franja de piedra, en algunos puntos se observa una disposición irregular de las juntas (...). Santander de Quilichao, Buenos Aires, El Tambo y Cajibío: se observaron fisuraciones generalizadas en los elementos de la placa huella (...), el porcentaje de losas y vigas averiadas es del orden de un 26% a un 39% (...), cunetas y bordillos, también se evidencia este tipo de daño.</t>
    </r>
    <r>
      <rPr>
        <sz val="8"/>
        <rFont val="Arial"/>
        <family val="2"/>
      </rPr>
      <t xml:space="preserve">
Se cuantifica un detrimento al patrimonio público por $1.686.687.911.
Acción 4 - Actividad 1.</t>
    </r>
  </si>
  <si>
    <r>
      <t xml:space="preserve">H1AT75-OCAD PAZ. BPIN INVIAS Cauca 20181301010001 Contrato N°. 495 de 2018. INVIAS - FEDECAFETEROS.
En la revisión de los expedientes contractuales se observó (...): 
A. Mayor valor pagado en concreto hidráulico. En el calculo del precio unitario del ítem concreto de 3000 PSI o 21 MPA, la interventoría y el contratista no tuvieron en cuenta las cantidades de material definidas en las dosificaciones diseñadas por Geofísica S.A.S, presentadas en los informes del 27 y 29 de septiembre de 2018 y en los ensayos de control de calidad, al aplicar las dosificaciones anteriores en el cálculo del precio unitario, incluyendo un 3% de desperdicio de materiales, se observa que el INVIAS pagó un mayor valor de $156.729.010, por concepto de insumos para concreto de 21 MPA y su transporte, sin justa causa, que constituyen detrimento al patrimonio público.
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los informes y los anexos de las caracterizaciones llevadas a cabo por el contratista, hayan sido validados por el Ministerio de Transporte, lo que constituye un detrimento por el valor reconocido a la FEDERACIÓN ($172.591.118).
C. Reconocimiento de imprevistos. De acuerdo con lo verificado hasta el Acta Parcial N°. 16 de fecha 5 septiembre de 2019, se encontró el reconocimiento y pago al contratista a título de "Imprevistos" por el 2% del valor de  los costos directos de la obra hasta aquí ejecutada;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
</t>
    </r>
    <r>
      <rPr>
        <b/>
        <sz val="8"/>
        <rFont val="Arial"/>
        <family val="2"/>
      </rPr>
      <t>D. Calidad de las obras ejecutadas. Balboa: Se evidenció un faltante de obra de 44 ML de tubería plástica de 900 mm. (...) En los tramos visitados se evidencian puntos en donde se han producido fisuras progresivas producto de la actividad de la unión de placa - viga- cuneta - franja de piedra, en algunos puntos se observa una disposición irregular de las juntas (...). Santander de Quilichao, Buenos Aires, El Tambo y Cajibío: se observaron fisuraciones generalizadas en los elementos de la placa huella (...), el porcentaje de losas y vigas averiadas es del orden de un 26% a un 39% (...), cunetas y bordillos, también se evidencia este tipo de daño.</t>
    </r>
    <r>
      <rPr>
        <sz val="8"/>
        <rFont val="Arial"/>
        <family val="2"/>
      </rPr>
      <t xml:space="preserve">
Se cuantifica un detrimento al patrimonio público por $1.686.687.911.
Acción 4 - Actividad 2.</t>
    </r>
  </si>
  <si>
    <r>
      <t xml:space="preserve">H2AT75-OCAD PAZ. BPIN INVIAS Cauca 20181301010001 Contrato N°. 496 de 2018. INVIAS - FEDECAFETEROS.
En la revisión de los expedientes contractuales se observó (...): 
</t>
    </r>
    <r>
      <rPr>
        <b/>
        <sz val="8"/>
        <rFont val="Arial"/>
        <family val="2"/>
      </rPr>
      <t>A. Mayor valor pagado en concreto hidráulico. En el cálculo del precio unitario del Ítem concreto de 3000 PSI o 21 MPA, la interventoría y el contratista no tuvieron en cuenta las cantidades de material definidas en las dosificaciones diseñadas por Geozam Laboratorio y Consultoría S.A.S., presentadas en el informe GZ-71P-013 del 15 de enero de 2019. Al aplicar la dosificación del diseño de mezclas en el cálculo del precio unitario, incluyendo desperdicio de materiales del 3%, se observa que el INVIAS pagó un mayor valor de $18.420 por M3 de concreto de 21 MPA sin justa causa (...).</t>
    </r>
    <r>
      <rPr>
        <sz val="8"/>
        <rFont val="Arial"/>
        <family val="2"/>
      </rPr>
      <t xml:space="preserve">
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el informe ejecutivo y los anexos del inventario de características físicas y elementos viales e inventario y caracterización vial de cuatro vías del Municipio de Buenaventura (...), realizado por Geosoluciones DAG, haya sido validado por el Ministerio de Transporte.
C. Reconocimiento de imprevistos. De acuerdo con el Acta de Recibo Definitivo  de Obra de fecha 30 septiembre de 2019, se encontró el reconocimiento y pago al contratista a título de "Imprevistos" por el 2% del valor de  los costos directos de la obra;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
Se cuantifica un detrimento al patrimonio público por $167.852.771.
Acción 1.</t>
    </r>
  </si>
  <si>
    <r>
      <t xml:space="preserve">H2AT75-OCAD PAZ. BPIN INVIAS Cauca 20181301010001 Contrato N°. 496 de 2018. INVIAS - FEDECAFETEROS.
En la revisión de los expedientes contractuales se observó (...): 
A. Mayor valor pagado en concreto hidráulico. En el cálculo del precio unitario del Ítem concreto de 3000 PSI o 21 MPA, la interventoría y el contratista no tuvieron en cuenta las cantidades de material definidas en las dosificaciones diseñadas por Geozam Laboratorio y Consultoría S.A.S., presentadas en el informe GZ-71P-013 del 15 de enero de 2019. Al aplicar la dosificación del diseño de mezclas en el cálculo del precio unitario, incluyendo desperdicio de materiales del 3%, se observa que el INVIAS pagó un mayor valor de $18.420 por M3 de concreto de 21 MPA sin justa causa (...).
</t>
    </r>
    <r>
      <rPr>
        <b/>
        <sz val="8"/>
        <rFont val="Arial"/>
        <family val="2"/>
      </rPr>
      <t>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el informe ejecutivo y los anexos del inventario de características físicas y elementos viales e inventario y caracterización vial de cuatro vías del Municipio de Buenaventura (...), realizado por Geosoluciones DAG, haya sido validado por el Ministerio de Transporte.</t>
    </r>
    <r>
      <rPr>
        <sz val="8"/>
        <rFont val="Arial"/>
        <family val="2"/>
      </rPr>
      <t xml:space="preserve">
C. Reconocimiento de imprevistos. De acuerdo con el Acta de Recibo Definitivo  de Obra de fecha 30 septiembre de 2019, se encontró el reconocimiento y pago al contratista a título de "Imprevistos" por el 2% del valor de  los costos directos de la obra;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
Se cuantifica un detrimento al patrimonio público por $167.852.771.
Acción 2.</t>
    </r>
  </si>
  <si>
    <r>
      <t xml:space="preserve">H2AT75-OCAD PAZ. BPIN INVIAS Cauca 20181301010001 Contrato N°. 496 de 2018. INVIAS - FEDECAFETEROS.
En la revisión de los expedientes contractuales se observó (...): 
A. Mayor valor pagado en concreto hidráulico. En el cálculo del precio unitario del Ítem concreto de 3000 PSI o 21 MPA, la interventoría y el contratista no tuvieron en cuenta las cantidades de material definidas en las dosificaciones diseñadas por Geozam Laboratorio y Consultoría S.A.S., presentadas en el informe GZ-71P-013 del 15 de enero de 2019. Al aplicar la dosificación del diseño de mezclas en el cálculo del precio unitario, incluyendo desperdicio de materiales del 3%, se observa que el INVIAS pagó un mayor valor de $18.420 por M3 de concreto de 21 MPA sin justa causa (...).
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el informe ejecutivo y los anexos del inventario de características físicas y elementos viales e inventario y caracterización vial de cuatro vías del Municipio de Buenaventura (...), realizado por Geosoluciones DAG, haya sido validado por el Ministerio de Transporte.
</t>
    </r>
    <r>
      <rPr>
        <b/>
        <sz val="8"/>
        <rFont val="Arial"/>
        <family val="2"/>
      </rPr>
      <t>C. Reconocimiento de imprevistos. De acuerdo con el Acta de Recibo Definitivo  de Obra de fecha 30 septiembre de 2019, se encontró el reconocimiento y pago al contratista a título de "Imprevistos" por el 2% del valor de  los costos directos de la obra;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t>
    </r>
    <r>
      <rPr>
        <sz val="8"/>
        <rFont val="Arial"/>
        <family val="2"/>
      </rPr>
      <t xml:space="preserve">
Se cuantifica un detrimento al patrimonio público por $167.852.771.
Acción 3.</t>
    </r>
  </si>
  <si>
    <t xml:space="preserve">H3AT75-OCAD PAZ. BPIN INVIAS Cauca 20181301010001 Adición Contrato de Interventoría 936 de 2018. 
La fecha de terminación del contrato de obra estaba prevista hasta el 31 de diciembre de 2018; por la tardanza en la complementación, ajustes y presentación de los diseños definitivos, el plazo del contrato de obra fue ampliado hasta el 31 de agosto de 2019, luego se suspendió y finalmente se amplió la suspensión hasta el 31 de enero de 2020.
Para la vigilancia de este contrato en los frentes de Jambaló y Cajibío, el INVIAS celebró el contrato de interventoría N°. 936 de 2018 con el Consorcio Doble IN; las ampliaciones de plazo del contrato de obra, originaron que mediante adicional N°. 01 del 9 de enero de 2019 se ampliara el plazo del contrato de interventoría hasta el 28 de febrero de 2019, mediante adicional 02 hasta el 31 de marzo de 2019, mediante adicional 03 del 29 de marzo hasta el 30 de junio de 2019 y se adicionó el valor en $152.939.190; finalmente mediante adicional 04 del 19 de julio de 2019 se amplió el plazo hasta el 31 de agosto de 2019 y se adicionó el valor en $14.383.739. Las adiciones al contrato de interventoría ascienden a $167.322.929.
</t>
  </si>
  <si>
    <t>ACTUACIÓN ESPECIAL DE FISCALIZACIÓN AT 73</t>
  </si>
  <si>
    <t>ACTUACIÓN ESPECIAL DE FISCALIZACIÓN AT 74</t>
  </si>
  <si>
    <t>ACTUACIÓN ESPECIAL DE FISCALIZACIÓN AT 75</t>
  </si>
  <si>
    <t>AUDITORIA DE CUMPLIMIENTO AT 75/2020 - OCAD PAZ</t>
  </si>
  <si>
    <t>NO</t>
  </si>
  <si>
    <t>Acuerdo de servicio con la Subdirección de Medio Ambiente.</t>
  </si>
  <si>
    <t>Acuerdo de servicio con las áreas responsables.</t>
  </si>
  <si>
    <t xml:space="preserve">1. Protocolo técnico de avance creado
</t>
  </si>
  <si>
    <t>1. Fortalecer la supervisión mediante un protocolo inmerso en el Manual de Contratación ejerciendo mas control sobre la garantía de la interventoría.</t>
  </si>
  <si>
    <t xml:space="preserve">
2. Informes de auditoria de avance técnico de las obras en ejecución.
</t>
  </si>
  <si>
    <t xml:space="preserve">
1. Auditoria de obra posventa.
</t>
  </si>
  <si>
    <t>Guía Metodológica de Cooperación.</t>
  </si>
  <si>
    <t>Una (1) Guía Metodológica.</t>
  </si>
  <si>
    <t xml:space="preserve">
1. Mesa de trabajo con INVIAS, Municipio de Ciénaga.
</t>
  </si>
  <si>
    <t xml:space="preserve">
1 . Acta de mesa de trabajo.
</t>
  </si>
  <si>
    <t xml:space="preserve">
1. Acta de Mesa de trabajo.</t>
  </si>
  <si>
    <t xml:space="preserve">Solicitar al contratista e interventoría el estado del proceso judicial que se adelante respecto a la propiedad de terceros.                                                                         </t>
  </si>
  <si>
    <t>Entrega de Informe de metodología predial usada específicamente en el proceso licitatorio del "Programa Vías para la Equidad".</t>
  </si>
  <si>
    <t xml:space="preserve">Bitácora de verificación de estudios y diseños  aprobada </t>
  </si>
  <si>
    <t>Aprobación por parte de las Direcciones Técnica y Operativa e  implementación por parte de las unidades ejecutoras  de una Formato de verificación de estudios y diseños.</t>
  </si>
  <si>
    <t>Formato de verificación de estudios y diseños  aprobado.</t>
  </si>
  <si>
    <t>Base de datos implementada.</t>
  </si>
  <si>
    <t>Ineficiente labor de supervisión del citado convenio, al no hacer uso efectivo de los instrumentos otorgados por la ley para lograr la liquidación de éste y obtener la devolución del total de recursos no ejecutados.</t>
  </si>
  <si>
    <t>Administrativo con presunta incidencia fiscal</t>
  </si>
  <si>
    <t>DENUNCIA 2020-187038-82111-D - CONVENIO INTERADMINISTRATIVO 3522 DE 2008</t>
  </si>
  <si>
    <t>Manual de Contratación actualizado y formalizado</t>
  </si>
  <si>
    <t>Actualizar y fortalecer las actividades e instrumentos de control a la supervisión de convenios y contratos al interior del Manual de Contratación.</t>
  </si>
  <si>
    <t>Fortalecer los controles existentes en el Manual de Contratación de la entidad para la supervisión de convenios y contratos.</t>
  </si>
  <si>
    <t>DENUNCIA2020-187038-82111-D</t>
  </si>
  <si>
    <t>H1ACPP. Suscripción del Otrosí modificatorio al contrato de obra No. 0642 de 2015 – inclusión y suscripción de una cláusula compromisoria. 
Mediante otrosí modificatorio firmado el 18 de diciembre de 2019, el INVÍAS como entidad contratante y el contratista, acordaron la inclusión de una cláusula compromisoria, para someter ante un tribunal de arbitramento las 18 divergencias expuestas por el contratista, y que ya habían merecido concepto del INVÍAS y del interventor del contrato.
(...) dentro de los pliegos estaba explícito el procedimiento mediante el cual debían solucionarse las divergencias surgidas en la ejecución contractual. Dicho procedimiento consiste en reclamación escrita ante el INVÍAS, documentada y consultada previamente con el interventor. En caso de persistir las discrepancias entre el concepto del interventor y el contratista de obra, este debe acudir al procedimiento contemplado en el numeral 7.50 del pliego, el cual dispone que las divergencias que ocurran entre el interventor y el contratista, relacionadas con la supervisión, control y dirección de los trabajos, serán dirimidas por el Jefe de la Unidad Ejecutora del INVÍAS, en caso de no llegarse a un acuerdo, se acudirá al Director Operativo, cuya decisión será definitiva.
Además de lo anterior consideró que la inclusión de una cláusula compromisoria no solo no era conveniente ad portas de la terminación del plazo contractual, sino que además debía observarse de manera detallada la Directiva Presidencial No. 04 de 2018, en la materia, por cuanto el procedimiento arbitral sería mucho más oneroso para el INVÍAS.</t>
  </si>
  <si>
    <t>Notas y revelaciones en la presentación de los Estados Financieros del Instituto.</t>
  </si>
  <si>
    <t>Actualizar el inventario de vías terciarias intervenidas a través del programa COLOMBIA RURAL.</t>
  </si>
  <si>
    <t>Actualizar el Mapa de Riesgos.</t>
  </si>
  <si>
    <t>AF2020</t>
  </si>
  <si>
    <t>Administrativo con posible
incidencia disciplinaria</t>
  </si>
  <si>
    <t>Administrativo con presunta incidencia disciplinaria - Indagación
Preliminar</t>
  </si>
  <si>
    <t xml:space="preserve">Administrativo con posible incidencia disciplinaria </t>
  </si>
  <si>
    <t>Administrativo con presunta disciplinaria</t>
  </si>
  <si>
    <t xml:space="preserve">
La recepción de esta infraestructura no se realizó mediante una entrega física, documentada y detallada y heredó la información contable de las inversiones, cuya característica generalizada, era que los terrenos correspondientes a la infraestructura formaban parte integral de la misma y no se encontraban individualizados, ni inventariados, ni clasificados, tal como lo revela la entidad en sus Notas Explicativas a los Estados Financieros.</t>
  </si>
  <si>
    <t>Acción 1.
Actualizar la Política Contable incorporando "la metodología para valoración masiva de  terrenos".</t>
  </si>
  <si>
    <t>Actualizar la  Política Contable incorporando "la metodología para valoración masiva de  terrenos", de conformidad con la hoja de ruta.</t>
  </si>
  <si>
    <t>Acción 2.
Plan piloto "Metodología para valoración masiva de terrenos".</t>
  </si>
  <si>
    <t>Desarrollar el plan piloto  "Metodología para valoración masiva de terrenos", y analizar el  resultado del mismo para la formalización.</t>
  </si>
  <si>
    <t>Informe plan piloto metodología para valoración masiva de terrenos.</t>
  </si>
  <si>
    <t xml:space="preserve">
Deficiencias en los controles para el registro contable oportuno de las actas de entrega y recibo definitivo de obra que se generan mensualmente, además en las actas que se reciben en forma extemporánea, lo que genera la no afectación de los estados financieros de los años 2017, 2018, 2019 y el efecto en los saldos del año 2020.
En los contratos 407 de 2010, 806 de 2017, 3460 de 2008 y 1344 de 2014 se presentan deficiencias en los controles para el registro contable oportuno de las actas de entrega y recibo definitivo de obra, debido que estas se reciben en forma extemporánea para su registro contable; según lo evidenciado, el procedimiento que se utiliza para el registro contable es sistemático, y por lo tanto las actas de entrega y recibo definitivo de obra que se suscribieron en el año 2020 se reciben en el año 2021 y siguientes, impactando contablemente estos años.</t>
  </si>
  <si>
    <t>Revisar, actualizar y fortalecer los controles del "Procedimiento Gestión y Reconocimiento Contable de las Novedades Bienes de Uso Público", con el fin de registrar oportunamente las actas de entrega y recibo definitivo de las obras.</t>
  </si>
  <si>
    <t>Procedimiento formalizado, socializado e implementado</t>
  </si>
  <si>
    <t xml:space="preserve">
Inadecuada aplicación de la norma contable, por la no contabilización de la depreciación desde la suscripción de las actas de entrega y recibo definitivo de obra de los contratos 407 de 2010, 806 de 2017 y 3460 de 2008.</t>
  </si>
  <si>
    <t>Revisar, actualizar y fortalecer los controles del "Procedimiento Gestión y Reconocimiento Contable de las Novedades Bienes de Uso Público", con el fin de establecer claramente cuál es la fecha de inicio de depreciación de los bienes de uso público.</t>
  </si>
  <si>
    <t xml:space="preserve">
Las deficiencias en la aplicación de las normas en la revelación y presentación de la información financiera de las siguientes cuentas: Cuentas por Cobrar; propiedad Planta y Equipo, Cuentas por Pagar, Bienes de Uso Público, Provisiones, e Ingresos, obedecen a falta de aplicación estricta de las normas establecidas para cada una de las cuentas de los estados financieros del instituto Nacional de Vías a 31 de diciembre de 2020.</t>
  </si>
  <si>
    <t>Acción 1.
Revisar y actualizar la guía AFINCO-GUI-5 - GUIA PARA LA ESTRUCTURACIÓN DE LAS NOTAS DE REVELACIÓN A LOS ESTADOS FINANCIEROS - V1 .</t>
  </si>
  <si>
    <t>Revisión y actualización de  la guía AFINCO-GUI-5 - GUIA PARA LA ESTRUCTURACIÓN DE LAS NOTAS DE REVELACIÓN A LOS ESTADOS FINANCIEROS - V1 .</t>
  </si>
  <si>
    <t xml:space="preserve">Acción 2.
Capacitar a los preparadores de las Notas a los Estados Financieros, para una adecuada presentación de las mismas. </t>
  </si>
  <si>
    <t>Programa de capacitación con los registros de los asistentes</t>
  </si>
  <si>
    <t xml:space="preserve">
No se evidencia la implementación de un plan para el trámite oportuno de las correspondientes cuentas por pagar.</t>
  </si>
  <si>
    <t>Elaborar herramienta metodológica para lograr que la radicación de los documentos soportes requeridos para el trámite de pago se realice de manera oportuna.</t>
  </si>
  <si>
    <t>Analizar las situaciones particulares de cada dependencia, realizando mesas de trabajo, analizando las causas y consecuencias.</t>
  </si>
  <si>
    <t>Documento con la herramienta metodológica</t>
  </si>
  <si>
    <t xml:space="preserve">
Debilidades en el control de los comprobantes de contabilidad y no se detectan la existencia de procedimientos que mitiguen estos casos para evitar reprocesos y optimizar el tiempo de los funcionarios encargados de estas labores; Igualmente se evidencian deficiencias en la aplicación de los controles y supervisión al proceso; falta de segregación de funciones la misma persona que elabora y aprueba el comprobante.</t>
  </si>
  <si>
    <t>Revisar, actualizar y fortalecer los controles del procedimiento AFINCO-PR-3 - REGISTRO DE OPERACIONES CONTABLES - V1 .</t>
  </si>
  <si>
    <t xml:space="preserve">
Debilidades en el control, supervisión y seguimiento de los registros en los comprobantes de contabilidad, lo que ha generado que se presenten comprobantes con un volumen significativo de registros que son reversados, reclasificados, o corregidos, lo que podría afectar los saldos en los estados financieros, produciendo reprocesos y no optimización del tiempo de los funcionarios encargados de estas labores.</t>
  </si>
  <si>
    <t xml:space="preserve">
Falta de una oportuna y efectiva gestión en la consecución de los recursos necesarios para cumplir con el pago de la condena.</t>
  </si>
  <si>
    <t>Revisar y actualizar el procedimiento ALEDEJ-PR-7 PAGO DE CRÉDITOS JUDICIALES, incorporando las acciones de gestión de recursos para pago.</t>
  </si>
  <si>
    <t>Procedimiento revisado y actualizado</t>
  </si>
  <si>
    <t xml:space="preserve">
Falta de una oportuna y efectiva gestión en la consecución de los recursos necesarios para cumplir con el pago de estas sentencias condenatorias conforme lo dispone el Decreto 2469 de 2015 en el PARÁGRAFO del artículo 2.8.6.4.2.</t>
  </si>
  <si>
    <t xml:space="preserve">
Debilidades en la revisión, control y seguimiento de los informes de recaudo del año 2020 y la información presupuestal y sus conciliaciones respectivas, lo que puede generar inconsistencias en la información e incertidumbre en el ingreso de los recursos, contraviniendo el literal “g” de la Cláusula Trigésima del contrato 643 de 2019.</t>
  </si>
  <si>
    <t>Actualizar el procedimiento "RECAUDO DE PEAJE Y CONTROL DE  PESO"  del Sistema de Gestión de INVIAS.</t>
  </si>
  <si>
    <t>Actualizar el procedimiento "RECAUDO DE PEAJE Y CONTROL DE  PESO"  del Sistema de Gestión de INVIAS  donde se evidencie la revisión, control y seguimiento de los informes de recaudo de peajes  y la información presupuestal y conciliaciones respectivas donde se certifiquen  los traslados correspondientes al Tesoro Nacional producto del recaudo.</t>
  </si>
  <si>
    <t>Procedimiento de "RECAUDO DE PEAJE Y CONTROL DE  PESO" actualizado.</t>
  </si>
  <si>
    <t xml:space="preserve">
Deficiente calidad de los trabajos realizados por parte del contratista que venía ejecutando el Contrato 3460 de 2008, en todos los frentes de trabajo (túnel principal, túneles cortos y cielo abierto), que conllevaron a la contratación de obras con cargo a los contratos 877 de 2019 (Tolima 1), 880 de 2019 (Tolima 2) y 885 de 2019 (Quindío).</t>
  </si>
  <si>
    <t xml:space="preserve">Fortalecer  los instrumentos de  supervisión contractual, para  mejorar la evaluación de la calidad de los  trabajos en ejercicio de la  supervisión del contrato de interventoría. </t>
  </si>
  <si>
    <t>Revisión y actualización formatos de  informes de supervisión.</t>
  </si>
  <si>
    <t xml:space="preserve">
Deficiente calidad de los trabajos realizados por parte del contratista que venía ejecutando el Contrato 3460 de 2008, en especial los trabajos a cielo abierto, que conllevaron a la demolición, reconformación y reparación de obras ya construidas, con cargo a los contratos 880 de 2019 (Tolima 2) y 885 de 2019 (Quindío).</t>
  </si>
  <si>
    <t xml:space="preserve">
Negligencia del dueño de los equipos mencionados (que hacía parte de la unión temporal encargada del contrato 3460 de 2008), quien no realizó el retiro formal a su costo (como era su obligación) (...), generando inconvenientes que afectaron directamente el desarrollo de la ejecución de las obras, y conllevaron pagar el retiro de estos equipos, con cargo a los contratos 885 de 2019 (Quindío) y 1759 de 2015 (Equipos electromecánicos), lo cual se constituye en detrimento patrimonial por (...) $1.779.550.505.</t>
  </si>
  <si>
    <t xml:space="preserve">
Deficiencias en el control de las gestiones sociales que debía realizar el contratista a cargo del contrato 3460 de 2008, y que tuvieron que ser cargadas a los contratos de culminación de las obras del proyecto “Cruce de la Cordillera Central”. Toda vez que este contrato era un contrato llave en mano, no se puede determinar el valor del cobro de la gestión social realizada por el mismo, y si estos cobros incluían estas obligaciones que no fueron ejecutadas por este contratista.</t>
  </si>
  <si>
    <t xml:space="preserve">
Toda vez que se concluye que la utilidad de la PTARI ha finalizado, no se evidencian decisiones definitivas por parte de la entidad en cuanto a su disposición, manejo o desmonte, lo cual puede generar un posible riesgo de gestiones antieconómicas, ya que por la operación de esta PTARI se pagan unos costos con cargo al contrato 1759 de 2015, y el hecho de tenerla mayores tiempos a los establecidos puede generar costos de operación superiores a los ya fijados.</t>
  </si>
  <si>
    <t>Formalizar mediante acta la decisión del manejo de la PTARI.</t>
  </si>
  <si>
    <t>Suscribir el acta.</t>
  </si>
  <si>
    <t xml:space="preserve">
Deficiencias en el seguimiento contractual que le corresponde ejercer al INVIAS, de acuerdo con lo establecido en el Numeral 25.1.5 y 25.1.6 del Manual de Contratación del Invías, numerales 1 y 2 del Artículo 34 de la Ley 734 de 2002 y Artículo 84 de la Ley 1474 de 2011.</t>
  </si>
  <si>
    <t xml:space="preserve">
No se vislumbra gestión alguna por parte del INVIAS (...) para atender las recomendaciones de rehabilitación y mantenimiento dejados por la Interventoría en su informe final de julio de 2020, siendo consecuente con la Misión del INVIAS dentro de la política sectorial del Gobierno.</t>
  </si>
  <si>
    <t>Adelantar una visita técnica para soportar la decisión a tomar en relación con las recomendaciones de rehabilitación y mantenimiento atendiendo las recomendaciones dejadas por la interventoría del contrato 1180 de 2018.</t>
  </si>
  <si>
    <t>Visita técnica a los sitios reportados por el Ente de Control, con el fin de establecer las acciones a tomar.</t>
  </si>
  <si>
    <t>Decisión  frente a las recomendaciones de rehabilitación y mantenimiento  dejadas por la interventoría del contrato 1180 de 2018, soportadas en el informe de visita técnica.</t>
  </si>
  <si>
    <t xml:space="preserve">
Deficiencias en la maduración de proyectos que garantice el deber de Planeación consagrado en el Principio de Economía establecido en el artículo 23 de la Ley 80 de 1993.</t>
  </si>
  <si>
    <t xml:space="preserve">
Deficiencias en la planeación administrativa tendiente a la pronta expedición de marcos normativos para nuevas tecnologías en infraestructura de transporte, en virtud de las funciones que le competen, conforme a lo establecido con el numeral 2.16 del artículo 2 del Decreto 2618 de 2013.</t>
  </si>
  <si>
    <t>Revisión y actualización del procedimiento para la regulación técnica de nuevas tecnologías para la infraestructura de transporte indicado en la Resolución 263 de 2020.</t>
  </si>
  <si>
    <t>En conjunto con la Alta Dirección, adelantar una revisión al procedimiento para la regulación técnica de nuevas tecnologías para la infraestructura de transporte indicado en la Resolución 263 de 2020, a efectos de fortalecer los controles para la expedición del marco normativo.</t>
  </si>
  <si>
    <t>Procedimiento ajustado e implementado</t>
  </si>
  <si>
    <t xml:space="preserve">
Deficiencias en la planeación contractual del programa “Colombia Rural”, y de los contratos de obra asociados a los convenios de este programa, toda vez que se estipularon plazos de ejecución que no correspondían a la realidad de los mismos, lo cual genera incertidumbre sobre el cálculo del tiempo real estimado de los proyectos y los costos reales asociados a los mismos, en detrimento de la eficiencia, eficacia y las restricciones básicas del proyecto, generando riesgo de afectaciones en el plazo y el costo final del mismo, si no se controlan de manera adecuada.</t>
  </si>
  <si>
    <t>Elaboración de un documento de insumo.</t>
  </si>
  <si>
    <t>Documento de insumo técnico</t>
  </si>
  <si>
    <t xml:space="preserve">
Deficiencias en planeación (…), como deficiencias en el control efectivo y la supervisión del proyecto.</t>
  </si>
  <si>
    <t xml:space="preserve">
Falta de oportunidad en la función administrativa y deficiencias en la supervisión e interventoría del proyecto.</t>
  </si>
  <si>
    <t xml:space="preserve">Fortalecer  los instrumentos de supervisión contractual, para  mejorar la evaluación de la calidad de los  trabajos en ejercicio de la supervisión del contrato de interventoría. </t>
  </si>
  <si>
    <t>Revisión y actualización formatos de informes de supervisión.</t>
  </si>
  <si>
    <t xml:space="preserve">
Falta de oportunidad en la función administrativa y deficiencias en la supervisión e interventoría del proyecto, al no hacer cumplir las exigencias contractuales relacionadas con este ítem.</t>
  </si>
  <si>
    <t xml:space="preserve">
No se ha definido el procedimiento a seguir en cuanto al reintegro de los recursos que fueron trasladados temporalmente.
Al no existir el reintegro de los recursos que fueron trasladados temporalmente y atender las recomendaciones hechas por la Interventoría en sus informes Nos. 59 - enero, 60 – febrero, 61- marzo y 62 de abril de 2021; se pone en riesgo el cumplimiento de las obligaciones contractualmente adquiridas por el Invías y Contratista.</t>
  </si>
  <si>
    <t>AUDITORIA FINANCIERA 2019 - AF2019</t>
  </si>
  <si>
    <t>AUDITORIA FINANCIERA 2020 - AF2020</t>
  </si>
  <si>
    <t>H22R16. Pasivos Consulta Previa.
Reiterar que en materia contractual las entidades oficiales están obligadas a respetar y a cumplir el principio de planeación en virtud del cual resulta indispensable la elaboración previa de estudios y análisis suficientemente serios y completos, ante de iniciar un procedimiento de selección.
Acción 2.</t>
  </si>
  <si>
    <t xml:space="preserve">H71R16. Evaluación al cumplimiento del Plan de Acción.
Evaluado el cumplimiento de las metas registradas por Invías en los planes de acción, contenidas en el aplicativo SIPLAN, se determinó un cumplimiento promedio del 98% del total de metas propuestas, sin embargo, este grado de cumplimiento se obtuvo debido a que Invías mediante acta N° 38 del mes de Octubre de 2016 del Comité Institucional de Desarrollo Administrativo, realizó ajustes a las metas.
Acción 2. </t>
  </si>
  <si>
    <t>H84R16. Motocicletas adquiridas con Orden de Compra 01989 de 2016.
Acción 2.  (Acción 1 considera efectiva de conformidad con la Circular 05 de 2019 de la CGR).</t>
  </si>
  <si>
    <t>Administrativo con presunta incidencia disciplinaria y penal</t>
  </si>
  <si>
    <t xml:space="preserve">H7ECP. Asignación de recursos y ejecución de proyectos declarados de importancia estratégica. Contratos Plan. 
1. El Subproyecto Variante San Francisco – Mocoa, registrado en el documento Conpes 3747 de 2013, con recursos previstos en el mismo por $69.446.0 millones , no le fue  suscrito convenio y/o contrato ni ejecutado  con cargo a este Conpes, toda vez que el Subproyecto, con anterioridad al citado documento inició ejecución  previo a la suscripción del Conpes y contaba con recursos de un crédito Banco Interamericano de Desarrollo (BID).
2. El Subproyecto 9,  Conpes 3745 de 2013, consistente en el mejoramiento de la movilidad en la ciudad de Duitama  (15 Km de rehabilitación), por $5.230.0 millones, con un plazo de ejecución de doce (12) meses, tampoco suscribió convenio ni se ejecutó.
Acción 3.
</t>
  </si>
  <si>
    <t>H16ECP. Contrato de obra 654 del 2014.
Presuntas irregularidades que han hecho que a octubre de 2016 se encuentre atrasada la ejecución de las obras y posiblemente el cumplimiento del objeto del contrato.
a) Plazos de entrega de Estudios y Diseños a Fase III.  
b) Cesión de la Licencia Ambiental 
c) Estructuración, seguimiento y control del proyecto. 
d) Visita de Inspección visual de obras. El día 04 de octubre de 2016 se realizó visita de inspección visual al sitio de ejecución, evidenciándose un retraso en el desarrollo de las obras que hacen parte del objeto contractual  máxime si ha transcurrido el 80% del plazo  pactado contractualmente (23 de 29 meses), el  grado de avance de ejecución de obra física de este contrato era del 21.9%.
Acción 2.</t>
  </si>
  <si>
    <t xml:space="preserve">H25ECP. Ítems No Previstos Pactados Contrato 698 de 2014.
En desarrollo del Contrato 698 de 2014, para el mejoramiento y construcción de la vía secundaria Ataco – Planadas del K36+450 al K38+730, se aprobaron por parte de la interventoría y se validaron por parte del departamento del Tolima, los ítems no previstos 
</t>
  </si>
  <si>
    <t>H2EVP.  Estudios previos  - Convenio 649 de 2013.
El INVIAS, al no contar con estudios previos correctamente estructurados, presuntamente transgrede lo previsto en el artículo 2.1.1  del Decreto 734 de 2012, vigente para la época, respecto a la planeación contractual y específicamente su numeral 4, el cual, contempla: “El análisis que soporta el valor estimado del contrato, indicando las variables utilizadas para calcular el presupuesto de la respectiva contratación, así como su monto y el de posibles costos asociados al mismo. En el evento en que la contratación sea a precios unitarios, la entidad contratante deberá soportar sus cálculos de presupuesto en la estimación de aquellos”. 
Acción 2.</t>
  </si>
  <si>
    <t xml:space="preserve">H4EVP. Supervisión del contrato por parte del gestor técnico de proyecto. Convenio 1266 de 2012.
Dentro del Manual de Funciones del Invías, corresponde a los funcionarios gestores de proyectos :
“Elaborar informes de gestión y resultados del área de acuerdo a parámetros y requerimientos de información interna y externa, entidades y organismos de control.”
Estos informes no se evidencian para el año 2015 por parte del Gestor del Convenio en Planta Central, lo cual se constituye en una presunta falta disciplinaria por incumplimiento del Manual de Funciones.
Acción 2.
</t>
  </si>
  <si>
    <t xml:space="preserve">H30R15. Liquidación de los contratos derivados del convenio interadministrativo (FONADE-EJÉRCITO) 267 de 2009 (200925).
En desarrollo del programa de corredores arteriales complementarios de competitividad por un valor inicial de $119.661 millones. Tanto en el informe de interventoría 74, como en la matriz de contratos derivados se observó retraso en la liquidación de los siguientes contratos que ya finalizaron en su ejecución:
Contratos derivados sin liquidar 
CONTRATO DERIVADO ESTADO FECHA DE VENCIMIENTO
2092649 EN LIQUIDACIÓN 26-ene-11
2130332 TERMINADO 31-dic-13
Acción 1.
</t>
  </si>
  <si>
    <t>H30R15. Liquidación de los contratos derivados del convenio interadministrativo (FONADE-EJÉRCITO) 267 de 2009 (200925).
En desarrollo del programa de corredores arteriales complementarios de competitividad por un valor inicial de $119.661 millones. Tanto en el informe de interventoría 74, como en la matriz de contratos derivados se observó retraso en la liquidación de los siguientes contratos que ya finalizaron en su ejecución:
Contratos derivados sin liquidar 
CONTRATO DERIVADO ESTADO FECHA DE VENCIMIENTO
2092649 EN LIQUIDACIÓN 26-ene-11
2130332 TERMINADO 31-dic-13
Acción 2.</t>
  </si>
  <si>
    <t>Administrativo con presunta incidencia disciplinaria y fiscal (Indagación preliminar)</t>
  </si>
  <si>
    <t>H48R15. Publicación SECOP - Convenio 2211 de 2014.
De la revisión efectuada en el Sistema Electrónico para la Contratación Pública  (con página web https://www.contratos.gov.co/consultas/inicioConsulta.do), se evidencia que no se hizo la respectiva publicación del último proceso en dicho sistema.</t>
  </si>
  <si>
    <t xml:space="preserve">H84R15. Recursos Remanentes – Cuentas Embargadas.
Se solicitó al Invías información sobre el monto de los recursos pendientes de reintegro por concepto de remanentes de las cuentas embargadas de los procesos ya  terminados, así como las gestiones realizadas con corte a 31 de diciembre de 2015; sin embargo, con oficio OCI17431 solamente  enviaron lo correspondiente a la vigencia de 2015 por $760.3 millones, no obstante, que se estaba solicitando el consolidado de estos remanentes a 31 de diciembre de 2015.
Acción 2.
</t>
  </si>
  <si>
    <t>Revisar y actualizar el procedimiento ALEDEJ-PR-7 PAGO DE CRÉDITOS JUDICIALES, incorporando las acciones de gestión de recursos para  pago.</t>
  </si>
  <si>
    <t>H31AF18. Intereses moratorios fallos judiciales.
El INVIAS en la vigencia 2018 pagó 105 fallos condenatorios, por $46.462.7 millones, por los cuales reconoció  y pagó  intereses moratorios  por  $9.945.2 millones,  correspondientes a los causados por fuera del término legal de 10 meses posteriores a su ejecutoria (Ley 1437 de 2011, artículos 192,195 y 308). 
Con lo identificado, además, presuntamente se contraviene el artículo 209 de la Constitución Política de Colombia (Principios Eficacia, Economía) y el artículo 3 de la Ley 489 de 1998 (Principios de Eficacia, Economía, Eficiencia). Por tanto, podría configurarse un presunto  daño patrimonial al Estado   en cuantía de $9.945.2 millones.</t>
  </si>
  <si>
    <t>Realizar análisis de las obligaciones por concepto de la contribución de valorización,  determinar el estado en que se encuentra y las actuaciones surtidas en ellos, para verificar si es viable jurídicamente impulsar el proceso. Derivado del análisis se presentarán los estudios para decisión del Comité de Cartera.</t>
  </si>
  <si>
    <t xml:space="preserve">Identificar las obligaciones que se encuentran en proceso de cobro y determinar el cumplimiento de los elementos jurídicos exigidos a los títulos ejecutivos y su oportunidad de cobro para incluir los casos de imposibilidad de cobro para decisión del Comité de Cartera </t>
  </si>
  <si>
    <t>Actas de Comité de Cartera</t>
  </si>
  <si>
    <t>Revisar y actualizar el procedimiento ALEDEJ-PR-7 PAGO DE CRÉDITOS JUDICIALES, estableciendo puntos de control  para la verificación de cuentas al momento de tramitar el pago de las obligaciones.</t>
  </si>
  <si>
    <t>Revisar y actualizar el procedimiento ALEDEJ-PR-7 PAGO DE CRÉDITOS JUDICIALES.</t>
  </si>
  <si>
    <t xml:space="preserve">H91R16. Fechas máximas de Pago de Sentencias y Conciliaciones.
La Oficina Asesora Jurídica- OAJ del INVIAS no ha identificado el riesgo que le permita adoptar las acciones necesarias para mitigar la posibilidad de que las resoluciones de pago de las sentencias o conciliaciones se expiden fuera de los límites legales.
</t>
  </si>
  <si>
    <t>Revisar y actualizar el procedimiento ALEDEJ-PR-7 PAGO DE CRÉDITOS JUDICIALES incorporando las acciones de gestión de recursos para  pago.</t>
  </si>
  <si>
    <t>Revisión y actualización de procedimiento que hace parte del proceso de gestión legal / jurisdicción coactiva,  estableciendo las actividades necesarias  de la  fase de cobro persuasivo y coactivo,  puntos de control, registros y documentos que evidencien la gestión.</t>
  </si>
  <si>
    <t>Revisión y actualización de procedimiento que hacen parte del proceso de gestión legal / jurisdicción coactiva,  estableciendo las actividades necesarias  de la  fase de cobro persuasivo y coactivo,  puntos de control, registros y documentos que evidencien la gestión.</t>
  </si>
  <si>
    <t>Efectuar la revisión y ajuste a los procedimientos y formatos relacionadas con el procedimiento administrativo sancionatorio  dentro del marco de los actos administrativos de delegación por parte del Director General.</t>
  </si>
  <si>
    <t>Revisión y ajuste del procedimiento administrativo sancionatorio.</t>
  </si>
  <si>
    <t>Administrativo para indagación preliminar</t>
  </si>
  <si>
    <t>Acuerdo de Niveles de Servicio suscrito</t>
  </si>
  <si>
    <t>Acuerdo de Niveles de Servicio - Unidades Ejecutoras - SMA frente al reporte de información y trámites presupuestales para el inicio de los procesos de expropiación judicial.</t>
  </si>
  <si>
    <t>H63R15. Seguimiento y coordinación en el proceso de la defensa jurídica en los procesos de expropiación.
Existe desinformación y falta de coordinación respecto de los encargados de llevar a cabo los procesos de expropiación, toda vez que no tienen claro los trámites presupuestales cuando se requieren.
Contrato 203-2007:
Radicado 2013-621: El apoderado manifiesta que no existe disponibilidad presupuestal para gastos procesales, por lo que no se ha enviado edicto por correo certificado al demandado.
La Entidad manifestó  que en el proceso de expropiación adelantado con ocasión de la Transversal del Cusiana  (Contrato 807 de 2009), no hay dependiente judicial que pueda revisar los estados del proceso,  para poder atender en forma oportuna los requerimientos del juzgado.
Acción 1.</t>
  </si>
  <si>
    <t>Conciliación de la cuenta 1909-Depósitos Judiciales entre Contabilidad y Oficina Asesora Jurídica.</t>
  </si>
  <si>
    <t>Realizar la conciliación de la cuenta 1909-Depósitos Judiciales entre Contabilidad y Oficina Asesora Jurídica.</t>
  </si>
  <si>
    <t xml:space="preserve">16 01 004   </t>
  </si>
  <si>
    <t>18 04 001   </t>
  </si>
  <si>
    <t>18 04 004   </t>
  </si>
  <si>
    <t>11 02 001   </t>
  </si>
  <si>
    <t>Guía actualizada y socializada</t>
  </si>
  <si>
    <t>Realizar capacitación a los integrantes del Grupo de Contabilidad sobre la guía: AFINCO-GUI-5 - GUIA PARA LA ESTRUCTURACIÓN DE LAS NOTAS DE REVELACIÓN A LOS ESTADOS FINANCIEROS - V1 .</t>
  </si>
  <si>
    <t>Elaborar un insumo técnico para subsanar las deficiencias en la planeación contractual del Programa Colombia Rural. Este insumo será incluido en la versión 3 de la guía de estructuración de proyectos.</t>
  </si>
  <si>
    <t>H6AT73. Pago ítems de excavación - Derechos de explotación y/o disposición de materiales. Contrato de obra 1734 de 2019.
Cobro de los "Derechos de explotación y/o disposición de materia/es", ya que están involucrados dentro de los APU's de los ítems "EXCAVACIÓN SIN CLASIFICAR DE LA EXPLANACIÓN  Y CANALES" y "EXCAVACIÓN PARA REPARACIÓN DE PAVIMENTO ASFÁLTICO EXISTENTE INCLUYENDO EL CORTE Y LA REMOCIÓN DE  LAS CAPAS ASFÁLTICAS SUBYACENTES", que han sido cobrados y pagados mediante acta número 3 y acta número 7, sin que los RCD se hayan dispuesto en los sitios de disposición final autorizados para su correcta gestión .</t>
  </si>
  <si>
    <t>Lo anterior, se presenta debido a que el contratista PROTECO Ingeniería S.A.S no ajustó sus APU's conforme las condiciones reales presentadas durante la ejecución de las labores contractuales y realizando los cobros sin correspondencia a dichas condiciones. Así mismo, se genera la detección a causa de las deficiencias en el seguimiento y control a cargo de la interventoría, como también, a la ausencia de adecuadas labores de supervisión a cargo del INVIAS.</t>
  </si>
  <si>
    <t>Acción 1 - Punto A.
Elaborar Guía de Estructuración de Proyectos del INVIAS.</t>
  </si>
  <si>
    <t>Documentación y socialización de la Guía Técnica para la Estructuración de Proyectos del INVIAS, mediante la cual se establecerán lineamientos para fijar precios unitarios de referencia.</t>
  </si>
  <si>
    <t>Guía Técnica de Estructuración de Proyectos socializada.</t>
  </si>
  <si>
    <t>H32AF18. Información, seguimiento, control y gestión de Defensa Judicial.
(...) de los soportes de gestión allegados y en visitas administrativas a las DT, se pudo observar que, en la vigencia 2018 los soportes de evidencia de control e información de gestión es deficiente y la reportada por la administración central, cotejada, frente a la registrada en los aplicativos sistematizados de la entidad, los soportes existentes en las DT, los registros de otras áreas al respecto, presenta en algunos casos inconsistencias, desactualización e incoherencias.
1.- Bases de datos que reportan provisiones contables incoherentes, pues la pretensión comporta valores muy pequeños frente a la provisión reportada (...)
2.- Controles que no se pueden evidenciar en el aplicativo eKogui (...)
3.- Incoherencia en las pretensiones reportadas a contabilidad(...)
4.- Provisiones que no son coincidentes con las reportadas por la administración central (OAJ) (...)
5.- Procesos no provisionados contablemente a pesar de estar calificados en el eKogui con riesgo medio alto y alto (...)
6.- Reporte de última actuación, que no coincide, con lo reportado por la administración central (OAJ) (...)
7.- Direcciones Territoriales donde no se cuenta con un abogado de representación en la jurisdicción o estos se redujeron (...)
8 - (...) no se encontró en las DT, evidencia de control o información derivado del seguimiento, actuación y/o coordinación de la Representación judicial que debe adelantar la OAJ (...)
(...) aspectos que vulneran lo consagrado en el numeral 1 del artículo 34 de la Ley 734 de 2002 (...)
Acción 1.</t>
  </si>
  <si>
    <t>H32AF18. Información, seguimiento, control y gestión de Defensa Judicial.
(...) de los soportes de gestión allegados y en visitas administrativas a las DT, se pudo observar que, en la vigencia 2018 los soportes de evidencia de control e información de gestión es deficiente y la reportada por la administración central, cotejada, frente a la registrada en los aplicativos sistematizados de la entidad, los soportes existentes en las DT, los registros de otras áreas al respecto, presenta en algunos casos inconsistencias, desactualización e incoherencias.
1.- Bases de datos que reportan provisiones contables incoherentes, pues la pretensión comporta valores muy pequeños frente a la provisión reportada (...)
2.- Controles que no se pueden evidenciar en el aplicativo eKogui (...)
3.- Incoherencia en las pretensiones reportadas a contabilidad(...)
4.- Provisiones que no son coincidentes con las reportadas por la administración central (OAJ) (...)
5.- Procesos no provisionados contablemente a pesar de estar calificados en el eKogui con riesgo medio alto y alto (...)
6.- Reporte de última actuación, que no coincide, con lo reportado por la administración central (OAJ) (...)
7.- Direcciones Territoriales donde no se cuenta con un abogado de representación en la jurisdicción o estos se redujeron (...)
8 - (...) no se encontró en las DT, evidencia de control o información derivado del seguimiento, actuación y/o coordinación de la Representación judicial que debe adelantar la OAJ (...)
(...) aspectos que vulneran lo consagrado en el numeral 1 del artículo 34 de la Ley 734 de 2002 (...)
Acción 2.</t>
  </si>
  <si>
    <t>H15ECP. En el sector comprendido entre el K6+000 al K9+420, se encuentra pendiente definir la propiedad de dicha franja, que si bien ésta se encuentra inmersa en los terrenos adjudicados por el INCODER mediante la Resolución 525 de 2006 a favor de la comunidad negra organizada en e Consejo Comunitario Alto ira y frontera, tal adjudicación del precitado sector cuenta con una demanda por terceros que arguyen la titularidad de dichas tierras. El instituto al respecto indica que frente a los requerimientos de obra el proceso de adquisición predial no se ha iniciado en dicha zona, no obstante se informa que han llevado a cabo conversaciones con los demandantes, y el Instituto ha requerido al contratista para adelantar el respectivo análisis jurídico: El Instituto indica que "(...) a la fecha no presenta cambio alguno en la propiedad dado que a la fecha la titularidad es del Territorio Colectivo Alto Mira y Frontera, no existiendo a la fecha fallo del Consejo de Estado sobre dicha controversia."
Acción 3.</t>
  </si>
  <si>
    <t xml:space="preserve">Realizar informe de seguimiento  que evidencie la aplicación del Decreto 1082 de 2015 Guía de Colombia Eficiente y la implementación de los pliegos tipo, en los procesos de selección que adelante la Entidad en las dependencias involucradas en el proceso "Gestión de la Infraestructura vial". </t>
  </si>
  <si>
    <t>H16ECP. Contrato de obra 654 del 2014.
b) Cesión de la Licencia Ambiental  Los literales a, b, c y d del numeral 2 del Apéndice D de los Pliegos de Condiciones determinan la obligatoriedad del Contratista de aceptar la cesión total de la licencia Ambiental. Esta "actividad precedente" se constituye en un prerrequisito para el inicio de la construcción de las obras civiles, pactado a 30 días después de firmada la orden de inicio. Sin embargo, el acto se dio el 12 de noviembre de 2015 (once meses después de firmada la Orden de Inicio): En consecuencia, se permitió el avance físico del proyecto ( del 04 de enero al 12 de Noviembre de 2015) con una licencia ambiental en cabeza del Invías.
Acción 3. (Antigua acción 4)</t>
  </si>
  <si>
    <t xml:space="preserve">H49R15. Publicidad del Convenio 1282 de 2014 y del Contrato 1927 de 2014. 
Respecto del Convenio 1282 de 08/10/2014 y revisada en abril 13 de 2016), encontrándose que se  publicó la minuta contractual, en la misma fecha de su suscripción; sin embargo, la publicación de los documentos del proceso correspondientes a la fase precontractual y de ejecución, no se han puesto a disposición. 
Del mismo modo en la página web del SECOP (https://www.contratos.gov.co/consultas/detalleProceso.do?numConstancia=14-15-3097837, respecto del Contrato 1927 de 24/12/2014 y revisada entre abril 13 y 18 de 2016), encontrándose que no se ha publicado la totalidad de los documentos del proceso correspondientes a las fases precontractual y de ejecución. 
</t>
  </si>
  <si>
    <t>La identificación de este riesgo se dio en el marco de la implementación de la política de administración del riesgo, orientando el ejercicio a los riesgos de gestión mas relevante desde el punto de vista gerencial.</t>
  </si>
  <si>
    <t>Acción 2.
Realizar la conciliación de la cuenta 1909-Depósitos Judiciales entre Contabilidad y Oficina Asesora Jurídica.</t>
  </si>
  <si>
    <t>Revisar y actualizar el Manual de Contratación  estableciendo los puntos de control a cargo de la supervisión del contrato.</t>
  </si>
  <si>
    <t>Revisar y actualizar el Manual de Contratación estableciendo los puntos de control a cargo de la supervisión del contrato.</t>
  </si>
  <si>
    <t>Manual de Contratación revisado y actualizado</t>
  </si>
  <si>
    <t>Conciliación anual de la cuenta 1909- Depósitos Judiciales.</t>
  </si>
  <si>
    <t>DIRECCIÓN DE EJECUCIÓN Y OPERACIÓN</t>
  </si>
  <si>
    <t>SUBDIRECCIÓN DE GESTIÓN INTEGRAL DE CARRETERAS NACIONALES</t>
  </si>
  <si>
    <t>SUBDIRECCIÓN DE VÍAS REGIONALES</t>
  </si>
  <si>
    <t>SUBDIRECCIÓN MARÍTIMA, FLUVIAL Y FÉRREA</t>
  </si>
  <si>
    <t>DIRECCIÓN TÉCNICA Y DE ESTRUCTURACIÓN</t>
  </si>
  <si>
    <t>SUBDIRECCIÓN DE GESTIÓN DEL RIESGO</t>
  </si>
  <si>
    <t>SUBDIRECCIÓN DE REGLAMENTACIÓN TÉCNICA E INNOVACIÓN</t>
  </si>
  <si>
    <t>SUBDIRECCIÓN DE SOSTENIBILIDAD</t>
  </si>
  <si>
    <t>DIRECCIÓN JURÍDICA</t>
  </si>
  <si>
    <t>SUBDIRECCIÓN DE DEFENSA JURÍDICA</t>
  </si>
  <si>
    <t>DEO</t>
  </si>
  <si>
    <t>DTE</t>
  </si>
  <si>
    <t>SS</t>
  </si>
  <si>
    <t>SDJ</t>
  </si>
  <si>
    <t>DJ</t>
  </si>
  <si>
    <t>SGI</t>
  </si>
  <si>
    <t>SGR</t>
  </si>
  <si>
    <t>SVR</t>
  </si>
  <si>
    <t>SRTI</t>
  </si>
  <si>
    <t xml:space="preserve"> DEO-SGI</t>
  </si>
  <si>
    <t>DTE-DEO</t>
  </si>
  <si>
    <t>DEO-DTE</t>
  </si>
  <si>
    <t>DTE-DEO-SGI</t>
  </si>
  <si>
    <t>SF-DTE-DEO</t>
  </si>
  <si>
    <t>DEO-TERRITORIAL SANTANDER</t>
  </si>
  <si>
    <t>DEO-SGI</t>
  </si>
  <si>
    <t>SGI-SS</t>
  </si>
  <si>
    <t>SF (GC)-SVR-DTE-SS</t>
  </si>
  <si>
    <t>SF-SVR-SMF</t>
  </si>
  <si>
    <t>SF-SVR</t>
  </si>
  <si>
    <t>SS (BUPI)-SF (GC)</t>
  </si>
  <si>
    <t>SS-SF (GC)</t>
  </si>
  <si>
    <t>SF-SS</t>
  </si>
  <si>
    <t>SS (BUPI)</t>
  </si>
  <si>
    <t>GRUPO TÚNELES ESTRATÉGICOS</t>
  </si>
  <si>
    <t>SIGLA</t>
  </si>
  <si>
    <t>DEPENDENCIA ANTES DE REESTRUCTURACIÓN</t>
  </si>
  <si>
    <t>GRUPO GERENCIA DE PROYECTOS ESTRATÉGICOS (ANTIGUO GTL)</t>
  </si>
  <si>
    <t>GERENCIA GRANDES PROYECTOS Y TÚNELES</t>
  </si>
  <si>
    <t>GGPT</t>
  </si>
  <si>
    <t>DEO-GGPT</t>
  </si>
  <si>
    <t>GGP1</t>
  </si>
  <si>
    <t>GERENCIA DE GRANDES PROYECTOS 1</t>
  </si>
  <si>
    <t>DEO-GGP1</t>
  </si>
  <si>
    <t>GGP1-SS</t>
  </si>
  <si>
    <t>Administrativo con presunta incidencia 
disciplinaria</t>
  </si>
  <si>
    <t xml:space="preserve">Administrativo con presunta incidencia disciplinaria y fiscal </t>
  </si>
  <si>
    <t>Administrativo con presunta 
incidencia disciplinaria y fiscal</t>
  </si>
  <si>
    <t>Administrativo con 
presunta incidencia disciplinaria y fiscal</t>
  </si>
  <si>
    <t>Administrativo con presunta connotación disciplinaria y fisca</t>
  </si>
  <si>
    <t>Administrativo con presunta incidencia
disciplinaria y fiscal</t>
  </si>
  <si>
    <t xml:space="preserve">Administrativo con presunta incidencia disciplinaria
y fiscal </t>
  </si>
  <si>
    <t>Administrativo 
con presunta incidencia disciplinaria y fiscal</t>
  </si>
  <si>
    <t>Administrativo con 
presunta incidencia disciplinaria para traslado a indagación preliminar</t>
  </si>
  <si>
    <t>Negligencia del ordenador del gasto, corriendo el riesgo que el contratista aproveche esta situación para constituir o acreditar obligaciones de carácter judicial o pecuniarias.</t>
  </si>
  <si>
    <t xml:space="preserve">Deficiencias en el seguimiento y control por parte de la supervisión e interventoría, en la verificación del cumplimiento de las especificaciones técnicas del INVÍAS, con el riesgo de generarse pérdidas progresivas en las propiedades de la estructura del pavimento, uniformidad, durabilidad y posibles reprocesos, comprometiendo la estabilidad de la estructura, y conllevar a un deterioro prematuro de la vía y sus obras complementarias. </t>
  </si>
  <si>
    <t>Deficiencia en la planeación de viabilidad de los estudios y diseños, con el riesgo que se presenten daños en las alcantarillas y en la estructura del pavimento por posible pérdida de la banca, afectando el tránsito de la vía para el servicio de la comunidad que se beneficia de ella. 
Falencias en la planeación y viabilidad de los estudios, diseños, y ejecución de la obra por parte de la Gobernación de Antioquia y la interventoría, para las alcantarillas de las abscisas K0+900 y K1+750 de Armenia y la alcantarilla de la abscisa K5+100 de Heliconia.</t>
  </si>
  <si>
    <t>Deficiencias de seguimiento y control, por parte de la supervisión y la interventoría durante la construcción de las obras, con el riesgo que las afectaciones vayan incrementándose, que se termine de perder la banca en el K0+640 del Tramo 2 (Mosquita – Carmín – Toldas) dejando la obra subutilizada.</t>
  </si>
  <si>
    <t>Deficiencias de seguimiento y control por parte de la supervisión y la interventoría durante la construcción de las obras, con el riesgo que las afectaciones vayan incrementándose.</t>
  </si>
  <si>
    <t>Deficiencias de seguimiento y control por parte de la supervisión y la interventoría durante la construcción de las obras con el riesgo que las afectaciones vayan incrementándose.</t>
  </si>
  <si>
    <t>Deficiencias en el seguimiento y control por parte de la interventoría a la verificación del cumplimiento de las especificaciones técnicas del INVÍAS y a la falta de gestión adicional por parte de la supervisión para corregir y/o preservar la estabilidad de la vía.</t>
  </si>
  <si>
    <t>Falta de planificación en la fase precontractual de diseños definitivos, que se ve reflejada en la condición actual de la vía como derrumbes, pérdida de banca, problemas de visibilidad y comodidad para usuarios de vehículos debido a que el ancho promedio construido es de 4,5 metros y debería ser de seis (6) metros según el Manual de Diseño Geométrico del INVÍAS 2008, para esta velocidad de operación de 30 km/h y el tipo de terreno.
La falta de planeación por parte de la entidad contratante se evidencia en la ausencia de obras de contención lateral y estabilización de taludes, entendiendo que la vía atraviesa un terreno montañoso-escarpado y que requiere obras de contención para evitar daños como la perdida de la banca, fisuras generadas por falta de confinamiento y/o estabilización de taludes para evitar derrumbes y así, ofrecer conectividad vial a los dos municipios.</t>
  </si>
  <si>
    <t>Falencias en la planeación por omitir el diseño y construcción de obras de contención y confinamiento en la vía; deficiencias de seguimiento y control por parte de la interventoría, la Supervisión de la Gobernación de Antioquia y del contratista de obra al no advertir desde la parte técnica que los recursos invertidos se encontraban en riesgo, al no construir las obras de contención y confinamiento requeridas para la estabilidad de las obras.</t>
  </si>
  <si>
    <t xml:space="preserve">Falencias en la planeación por omitir el diseño y construcción de obras de contención y confinamiento en la vía, falencias de seguimiento y control por parte del supervisor de la Gobernación de Antioquia y del contratista de obra al no advertir desde la parte técnica que los recursos invertidos se encontraban en riesgo al no construir las obras de contención y confinamiento requeridas para la estabilidad de las obras; de igual manera, a falencias en procesos constructivos que generaron daños tipo piel de cocodrilo, falta de seguimiento y control durante la 
ejecución de la obra por parte de interventoría y falta de seguimiento por parte de la supervisión del contrato de obra al no hacer efectivas las pólizas del contrato evitando que las áreas afectadas se amplíen y se incremente el daño patrimonial que al momento se cuantifica en $10.734.551. </t>
  </si>
  <si>
    <t>Debido a la decisión del contratista de cobrar cantidades superiores a las que se ejecutaron y falencias en el seguimiento y control por parte de la interventoría y la supervisión del Departamento de Antioquia, al pagar mayores cantidades a las ejecutadas realmente en obra, lo que ocasiona un daño patrimonial al estado por un valor total de $9.977.804.</t>
  </si>
  <si>
    <t>Deficiencias en el seguimiento y control por parte de la interventoría y la supervisión a la verificación del cumplimiento de las especificaciones técnicas del INVÍAS y a la falta de gestión adicional por parte de la supervisión para corregir y/o preservar la estabilidad de la vía.</t>
  </si>
  <si>
    <t>Deficiencias en el seguimiento y control por parte de la interventoría y la supervisión a la verificación del cumplimiento de las especificaciones técnicas del INVÍAS y a la falta de gestión por parte de la supervisión para corregir y/o preservar la estabilidad de la vía.</t>
  </si>
  <si>
    <t>Deficiencias en el seguimiento y control por parte de la interventoría y la supervisión frente al deterioro prematuro de la vía, a la verificación del cumplimiento de las especificaciones técnicas del INVÍAS y a falencias en la planeación por omitir el diseño y construcción de obras de contención y confinamiento.</t>
  </si>
  <si>
    <t xml:space="preserve">Deficiencias en el seguimiento y control por parte de la interventoría y la supervisión frente al deterioro prematuro de la vía, a la verificación del cumplimiento de las especificaciones técnicas del INVÍAS y a falencias en la planeación por omitir el diseño y construcción de obras de confinamiento y/o diseños inadecuados de obras de contención.
No se observa gestión por parte de las entidades contratantes y de la interventoría para manifestar que se requerían obras de contención específicas que permitieran mantener la continuidad, calidad y estabilidad de algunos tramos identificados en las vías en cuestión. </t>
  </si>
  <si>
    <t>Falta de seguimiento y control de los rendimientos financieros generados en la cuenta principal y en las subcuentas de los contratos, lo cual es un incumplimiento en la aplicación de la normatividad vigente y lo señalado en el contrato interadministrativo 1234 de 2017. Lo que generó un valor total de $1.780.370.281, que no se consignaron en la cuenta del Tesoro Nacional para hacer parte de los recursos de capital y del presupuesto nacional en dichas vigencias.
Entre la Gobernación de Antioquia y el INVÍAS se trasladan la responsabilidad de la consignación de los rendimientos financieros, por lo que se evidencian correos entre las entidades donde se reconoce la existencia y necesidad de realizar el trámite de consignación de los rendimientos, donde se requieren las autorizaciones y firmas de los interventores y del Tesorero del Departamento, por lo que se evidencian informes con requerimientos para firma, los cuales no realizaban y se devolvían a destiempo. La situación antes descrita hizo que no se cumpliera con la obligación de consignar los recursos por conceptos de rendimientos financieros generados en la cuenta principal y en las subcuentas conforme a los tiempos de Ley.</t>
  </si>
  <si>
    <t xml:space="preserve">Adoptar como mecanismo de seguimiento y control del convenio interadministrativo una lista de chequeo de los términos del proceso de contratación que en cada caso adelante el ente territorial, con el fin de verificar que estos cumplan las especificaciones y anexos técnicos que hacen parte del convenio. </t>
  </si>
  <si>
    <t>Realizar mesas de trabajo, para definir lineamientos, adoptar y formalizar.</t>
  </si>
  <si>
    <t>Exhortar a la Gobernación de Antioquia para que liquide en forma bilateral o unilateralmente el contrato de obra derivado, antes de finalizar el termino contractual y/o legal.</t>
  </si>
  <si>
    <t>Comunicación escrita dirigida a la Gobernación de Antioquia.</t>
  </si>
  <si>
    <t xml:space="preserve">Radicado comunicación </t>
  </si>
  <si>
    <t>No Aplica para INVIAS. No Obstante lo anterior el INVIAS con el ánimo de liquidar el convenio, realizará un requerimiento a la Gobernación de Antioquia, en el sentido que se proceda a liquidar dentro del término contractual y en todo caso dentro del legal unilateralmente el convenio.</t>
  </si>
  <si>
    <t xml:space="preserve">Solicitar a la Gobernación de Antioquia que requiera al contratista de obra para que subsane los hallazgos realizados por la Contraloría General de la Republica y de acuerdo a la respuesta del contratista, proceder en consecuencia, bien sea declarando el siniestro o remitiendo informe correspondientes con el registro fotográfico de los hallazgos subsanados. 
No obstante lo anterior, de ser procedente se hará una revisión en este punto al sistema de gestión de calidad, a fin de hacer los ajustes si hubiere lugar.  </t>
  </si>
  <si>
    <t>Comunicación escrita dirigida a la Gobernación de Antioquia, requiriendo informe estado actual de las obras y en caso de no haberse subsanado, se exhortara a la Gobernación para que declare el siniestro.</t>
  </si>
  <si>
    <t>Documentos tipo de anexo técnico y estudios previo de convenio interadministrativo</t>
  </si>
  <si>
    <t xml:space="preserve">Solicitar a la Gobernación de Antioquia que requiera al contratista de obra para que subsane los hallazgos realizados por la Contraloría General de la Republica y de acuerdo a la respuesta del contratista, proceder en consecuencia, bien sea declarando el siniestro o remitiendo informe con registro fotográfico de los hallazgos subsanados. 
No obstante lo anterior, de ser procedente se hará una revisión en este punto al sistema de gestión de calidad, a fin de hacer los ajustes si hubiere lugar. </t>
  </si>
  <si>
    <t xml:space="preserve">Solicitar a la Gobernación de Antioquia que requiera al contratista de obra para que subsane los hallazgos realizados por la Contraloría General de la Republica y de acuerdo a la respuesta del contratista, proceder en consecuencia, bien sea declarando el siniestro o remitiendo informe con registro fotográfico de los hallazgos subsanados. 
No obstante lo anterior,  de ser procedente se hará una revisión en este punto al sistema de gestión de calidad, a fin de hacer los ajustes si hubiere lugar. </t>
  </si>
  <si>
    <t>Solicitar a la Gobernación de Antioquia que requiera al contratista de obra para que subsane los hallazgos realizados por la Contraloría General de la Republica y de acuerdo a la respuesta del contratista, proceder en consecuencia, bien sea declarando el siniestro o remitiendo informe con registro fotográfico de los hallazgos subsanados. 
No obstante lo anterior, de ser procedente se hará una revisión en este punto al sistema de gestión de calidad, a fin de hacer los ajustes si hubiere lugar</t>
  </si>
  <si>
    <t xml:space="preserve">Requerir a la Gobernación de Antioquia para que remita un informe  financiero integral con sus respectivos soportes, de los rendimientos financieros generados en la cuenta principal del convenio interadministrativo 01234 de 2018 y de las subcuentas derivadas. </t>
  </si>
  <si>
    <t xml:space="preserve">H19ACC1234. Reintegro de rendimientos financieros. 
Para el manejo de los recursos provenientes de la enajenación de ISAGEN S.A ESP, que derivó en el convenio 01234 de 2017 suscrito entre el INVÍAS y la Gobernación, se apertura una cuenta principal y unas subcuentas en la que se evidenció que los rendimientos financieros generados durante el 2018 al 2020, no se transfirieron en su totalidad a la cuenta principal del Tesoro Nacional, los cuales debían ser consignados 10 días después de su causación, como lo ordena la Ley. </t>
  </si>
  <si>
    <t>H1ACC1234. Pólizas contratos de obra.
Las garantías únicas de los contratos de obra derivados del Convenio interadministrativo 01234 de 2017, cuyo contratante es la Gobernación de Antioquia, se suscribieron con una vigencia, según el literal d) estabilidad y calidad de la obra, de tres (3) años y no de cinco (5) años, como lo especifican los estudios previos y la minuta del convenio 01234 de 2017 en su cláusula décimo quinta (15ª), por cuanto la administración departamental realizó el cambio unilateralmente y basado en un concepto de Seguros del Estado en el que se argumenta que las actividades no son pavimentación sino mejoramiento, mantenimientos y conservación de vías existentes, lo que incluye mejoramiento de la superficie con carpeta asfáltica. Sin embargo, en visitas técnicas efectuadas por la Contraloría General de la República, se evidenció que las actividades ejecutadas corresponden a construcción de obra nueva, como es el caso de la conformación de la estructura de pavimento, construcción de obras transversales de drenaje, construcción de muros de contención e instalación de señalización vertical y horizontal sobre el pavimento, por lo que se debió expedir la póliza de estabilidad por 5 años.</t>
  </si>
  <si>
    <t>H2ACC1234. Liquidación Contrato 4600008774 de 2018.
La Cláusula Décima Primera del contrato establece que la liquidación se realizará en los términos del artículo 217 del Decreto Ley 019 de 2012 y 11 de la Ley 1150 de 2007. El acta de inicio fue del 22 de noviembre de 2018, fecha de terminación del 21 de abril de 2019 y acta de recibo final del 9 de diciembre de 2019. Una vez realizada la revisión del mismo, se constató que el contrato no se encuentra liquidado.</t>
  </si>
  <si>
    <t>H3ACC1234. Terminación y liquidación Contrato 4600008766-2018 Concepción. 
En la visita de campo realizada por la CGR en noviembre de 2021, se constata la construcción de 618.5 ml de carpeta asfáltica, obras de drenaje y señalización, sin embargo, estas cantidades no fueron recibidas por parte de la interventoría, ni pagadas al contratista por parte de la Gobernación de Antioquia, tampoco tuvieron seguimiento y control ni de la interventoría del INVÍAS, ni del supervisor de la Gobernación de Antioquia; aunque la obra se encuentre en buen estado al momento de la visita de la CGR, legalmente ni la Interventoría ni la Gobernación de Antioquia pueden dar fe del cumplimiento de las especificaciones técnicas porque no hubo personal técnico que hiciera el seguimiento en tiempo real de la ejecución de las diferentes actividades ejecutadas o de verificar si se ejecutó un buen proceso constructivo porque no contó con el seguimiento obligatorio que exige la Ley en materia de contratación estatal, y los manuales de contratación e interventoría tanto del Departamento como del INVÍAS.</t>
  </si>
  <si>
    <t>H5ACC1234. Descole Alcantarillas- Contrato de Obra 4600008120 Armenia y Contrato de Obra 4600008157 de 2018 Heliconia. 
En visita realizada el 21 de octubre del 2021 al tramo correspondiente en la vía Heliconia - Alto el Chuscal, se evidenciaron deficiencias en los estudios y diseños de una obra transversal - Alcantarilla, la cual no está cumpliendo plenamente con su objetivo principal de darle un flujo de terminación adecuado al caudal de agua de escorrentía, dado que no se diseñaron ni construyeron los Disipadores de Energía como lo indica el Manual de Drenaje para Carreteras, razón por la cual se está presentando una acelerada socavación del talud inferior de la calzada.</t>
  </si>
  <si>
    <t>H6ACC1234. Contrato No. 4600008284 de 2018 Municipio de Guarne.
El Contrato 4600008284 de 2018, tenía como objeto el “Mejoramiento de vías terciarias en la subregión del oriente de Antioquia con recursos provenientes de la enajenación de ISAGEN para las vías Garrido – Toldas y Mosquita - Carmín – Toldas del Municipio de Guarne en la Subregión Oriente de Antioquia”; en visita de inspección se constató la presencia de fisuras longitudinales y transversales, desprendimiento de cunetas del pavimento y pérdida parcial de la banca. (...) Las afectaciones a las obras del Tramo 1 y del Tramo 2 totalizan $14.424.982.</t>
  </si>
  <si>
    <t>H7ACC1234. Contrato No. 4600008205 de 2018 Municipio de El Santuario. 
En visita de inspección realizada el 21 de octubre de 2021, se constata la presencia de fisuras en una longitud de 200 metros en el Tramo 1, lo que, multiplicado por el ancho de referencia de 0,60 metros, arroja un área de afectación de 120 m2 del ítem OE-6 “Suministro, colocación y compactación de mezcla asfáltica  MDC-19, con asfalto normalizado (...)".</t>
  </si>
  <si>
    <t>H8ACC1234. Contrato No. 4600008198 de 2018 Municipio de Guatapé. 
En visita de inspección realizada el 20 de octubre de 2021, se constató la presencia de fisuras en una longitud de 30,3 metros, lo que, multiplicado por el ancho de referencia de 0,60 metros, arroja un área de afectación de 18,18 m2 del ítem OE-19 “Suministro, colocación y compactación de mezcla asfáltica MDC-19, con asfalto normalizado (...)".</t>
  </si>
  <si>
    <t>H10ACC1234. Calidad contrato de obra 4600008204 vía Caicedo - La Usa del municipio de Caicedo. 
En visita realizada el 4 de octubre del 2021 al tramo correspondiente en la vía Caicedo – La Usa (11 meses después de liquidado el contrato), se determinaron afectaciones en las propiedades mecánicas y estructurales de la carpeta asfáltica en 299,57 m2 por un valor de $17.147.615,5.</t>
  </si>
  <si>
    <t xml:space="preserve">H11ACC1234. Planeación y ejecución en la vía Frontino - Cañasgordas del Contrato de Obra No. 4600008678 de 2018.
Durante la visita técnica a las obras ejecutadas del contrato 4600008678 de 2018 en la vía Frontino -Cañasgordas, se encontraron daños sobre la carpeta asfáltica como fisuras longitudinales, transversales y derrumbes. Adicionalmente, se evidenció un punto crítico que impide el paso de vehículos por la vía. </t>
  </si>
  <si>
    <t>H12ACC1234. Contrato 4600008774-2018 Marinilla.
En la revisión de las cantidades ejecutadas en visita de campo, se encontró una diferencia entre las señales existentes que a noviembre de 2021 están prestando servicio y las cantidades acumuladas pagadas en acta de recibo final en cuantía de una (1) unidad, por otro lado, en la revisión del ítem de carpeta asfáltica, se encontró daños prematuros, originados por la falta de previsión de estructuras de contención y drenaje.</t>
  </si>
  <si>
    <t>H13ACC1234. Calidad Contrato 4600008766-2018 Concepción.
En visita de campo se evidenció daños prematuros en ítem de carpeta asfáltica en tramos recibidos por la Interventoría del proyecto y pagados por la Gobernación de Antioquia, se realizó la medición en campo en presencia de interventoría y supervisión de la Gobernación de Antioquia, la cuantificación de los daños prematuros asciende a $10.734.551.</t>
  </si>
  <si>
    <t xml:space="preserve">H14ACC1234. Contrato 4600008761-2018 Pueblorrico.
En visita de campo se verifica la ejecución de los ítems pagados mediante actas parciales y final de obra, producto de la revisión se encuentra una diferencia entre los metros lineales pagados versus los metros lineales encontrados en terreno del ítem defensas metálicas y un faltante de 2 señales verticales que a la fecha de la visita técnica no se encuentran prestando el servicio para el que fueron contratadas. </t>
  </si>
  <si>
    <t>H15ACC1234. Calidad contrato de obra 4600008226 vía Abriaquí - Frontino (vía 62an10-2) del municipio de Abriaquí.
En el marco del Contrato 4600008226 de 2018 derivado del Convenio 01234 de 2017, se pudo constatar mediante visita técnica a las intervenciones en la vía Abriaquí-Frontino, daños en la carpeta asfáltica lo que ha generado riesgo de daño prematuro de la vía y sus obras complementarias.</t>
  </si>
  <si>
    <t>H16ACC1234. Calidad contrato de obra 4600008144 vía Galilea – Santa Ana del Municipio de Granada.
En marco del Contrato 4600008144 de 2018, derivado del Convenio 01234 de 2017, se pudo constatar mediante visita técnica a las intervenciones en la vía Galilea - Santa Ana en Granada Antioquia, daños en la carpeta asfáltica lo que ha generado riesgo de daño prematuro de la vía y sus obras complementarias.</t>
  </si>
  <si>
    <t>H17ACC1234. Calidad contrato de obra 4600008197 vías Rancho Triste - San José, San José - Nazareth, Tabacal- Alto de San José y La Lucha- San Nicolás del Municipio de La Ceja.
En el Contrato 4600008197, suscrito en el marco del Convenio 01234 de 2017, cuyo objeto es “Mejoramiento de vías terciarias en la subregión de oriente de Antioquia con recursos provenientes de la enajenación de ISAGEN para las vías Rancho Triste- San José, San José-Nazareth, Tabacal- Alto de San José y La Lucha- San Nicolás del municipio de La Ceja” se constató mediante visita de inspección, daños prematuros en la carpeta asfáltica como fisuras de borde, desgaste superficial, disgregación superficial de la capa de rodadura, entre otros.</t>
  </si>
  <si>
    <t>H18ACC1234. Calidad contrato de obra 4600008240 vías Chaparral - Juan XXIII y Las Hojas - Rio Abajo, y en varias Subregiones de Antioquia para la vía Corral - Santa Rita Chaparral, del Municipio de San Vicente. 
En el Contrato 4600008240, suscrito en el marco del Convenio 01234 de 2017, cuyo objeto es “Mejoramiento de vías terciarias con recursos provenientes de la enajenación de Isagen en la subregión oriente de Antioquia para las vías Chaparral - Juan XXIII y Las Hojas - Río Abajo, y en varias subregiones de Antioquia para la vía Corral - Santa Rita Chaparral, del municipio de San Vicente” se constató mediante visita de inspección daños prematuros en la carpeta asfáltica como fisuras de borde, media luna en el borde de la calzada, hundimientos, fallos originados por socavación de la base de soporte, entre otras</t>
  </si>
  <si>
    <t>SVR-SE-Direcciones Territoriales</t>
  </si>
  <si>
    <t>ACC1234</t>
  </si>
  <si>
    <t>Inadecuada decisión por parte de la Gobernación de Antioquia al incumplir con las cláusulas establecidas en el Convenio 01234 de 2017 y a la deficiente supervisión por parte de del Instituto Nacional de Vías INVÍAS al no aplicar las herramientas disponibles en el convenio para conminar a la Gobernación de Antioquia a cumplir con las condiciones pactadas.
El INVÍAS envió varios requerimientos a la Gobernación de Antioquia, relacionados sobre el incumplimiento de la cláusula Décimo Quinta del convenio, pero nunca tomó decisiones de fondo para corregir el error que cometió la Gobernación de Antioquia, y tampoco utilizó los mecanismos que en el convenio fueron acordados, para la supervisión y control del mismo, entre las dos entidades, por lo que la supervisión realizada por la Subdirección de Red Terciaria y Férrea, no cumplió con lo establecido en el parágrafo 3 del artículo 84 de la Ley 1474 del 2011.</t>
  </si>
  <si>
    <t>AUDITORIA DE CUMPLIMIENTO CONVENIO 1234 DE 2017 - ACC1234</t>
  </si>
  <si>
    <t>Falencias en el seguimiento y control oportuno por parte de la Gobernación de Antioquia, lo que puede ocasionar obligaciones de carácter judicial o pecuniarias futuras y la incertidumbre de las especificaciones técnicas, materiales, procesos constructivos, ensayos y cuantificación de las actividades que se ejecutaron sin interventoría y sin supervisión.
Falta de gestión tanto de la Gobernación de Antioquia como del INVÍAS en su calidad de supervisores del convenio, para imponer la sanción y así evitar que el contratista siga ejecutando obra sin el seguimiento pertinente, generando el riesgo que las obras se ejecuten sin el cumplimiento de las especificaciones técnicas.</t>
  </si>
  <si>
    <t>H104R14. Convenio No. 2323 de 2013 Puerto Caicedo Putumayo, planeación contractual.
Estudios previos insuficientes e inadecuados antes de la suscripción del Convenio Interadministrativo, lo que ha conllevado el ajuste de especificaciones y cantidades de obra y el consecuente retraso de ejecución en más de cinco meses. La fecha de terminación inicial estaba prevista para el 13 de enero de 2015 y el contrato fue prorrogado hasta el 13 de julio de 2015.</t>
  </si>
  <si>
    <t>H1AF2020. Separación entre terrenos y Bienes de Uso Público.
El INVIAS no ha separado los terrenos de los bienes de uso público:
Del análisis a los libros auxiliares suministrados por la entidad, se evidencia que el INVÍAS no ha identificado la totalidad de los terrenos que hacen parte de los Bienes de Uso Público, por lo que las cuentas 171001 Bienes de Uso Público en Servicio – Red Carretera y 171014 Bienes de Uso Público en Servicio – Terrenos, presentan una limitante o deficiencia que origina la imposibilidad de verificar y comprobar el saldo real de las cuentas en mención.
Acción 1.</t>
  </si>
  <si>
    <t>H1AF2020. Separación entre terrenos y Bienes de Uso Público.
El INVIAS no ha separado los terrenos de los bienes de uso público:
Del análisis a los libros auxiliares suministrados por la entidad, se evidencia que el INVÍAS no ha identificado la totalidad de los terrenos que hacen parte de los Bienes de Uso Público, por lo que las cuentas 171001 Bienes de Uso Público en Servicio – Red Carretera y 171014 Bienes de Uso Público en Servicio – Terrenos, presentan una limitante o deficiencia que origina la imposibilidad de verificar y comprobar el saldo real de las cuentas en mención.
Acción 2.</t>
  </si>
  <si>
    <t>H2AF2020. Oportunidad en el registro del traslado de Bienes de Uso Público en Construcción a Bienes de Uso Público en Servicio. Contratos 407 de 2010, 806 de 2017, 3460 de 2008 y 1344 de 2014.
Las actas de entrega y recibo definitivo de obra de los cuatro contratos se contabilizaron en la vigencia del 2020, los cuales correspondían a vigencias anteriores:
Contrato 407 de 2010: Se evidenció que el acta de entrega y recibo definitivo de obra se contabilizo 2 años y 4 meses después de la suscripción de esta.
Contrato 806 de 2017: Se estableció que en la descripción del comprobante se menciona que el acta de entrega definitiva (...) es del 22 de diciembre de 2019, sin embargo, al revisar existen dos actas, una del 30 de noviembre de 2019 y otra aclaratoria de fecha 20 de diciembre de 2019, de acuerdo con esta situación, existe una inconsistencia en las fechas de las actas con lo establecido en la descripción del comprobante. El registro contable del acta de entrega y recibo definitivo se realiza el 31 de diciembre de 2020, se contabiliza un año después de suscrita dicha acta.
Contrato 3460 de 2008: Se evidenció que el acta de entrega y recibo definitivo de obra (...) de fecha 28 de diciembre de 2016 fue registrada contablemente con el comprobante 117012 el 31 de diciembre de 2020, es decir que la contabilización se efectuó 4 años después de suscrita el acta de entrega y recibo definitivo de obra.
Contrato 1344 de 2014: El registro contable se realizó el 30/12/2020, y la fecha suscripción del acta es del 23 de octubre de 2017, es decir que la contabilización se realizó 3 años y 2 meses después de la fecha del acta.</t>
  </si>
  <si>
    <t>H3AF2020. Oportunidad en el registro de la Depreciación de los Bienes de Uso Público en Servicio.
En la revisión de los comprobantes contables se detectó que no se inició la contabilización de la depreciación de los Bienes de Uso Público en Servicio de manera oportuna:
Contrato 407 de 2010: Acta de entrega y recibo definitivo de obra 22 de diciembre de 2017, inicio de depreciación 01 de abril de 2020, contabilización del traslado de Bienes de Uso público en Construcción a Bienes de Publico en Servicio 30 de abril de 2020.
Contrato 806 de 2017: Acta de entrega y recibo definitivo de obra 30 de noviembre de 2019, inicio de depreciación 04 de septiembre de 2020, contabilización del traslado de Bienes de Uso público en Construcción a Bienes de Publico en Servicio 31 de diciembre de 2020.
Contrato 3460 de 2008: Acta de entrega y recibo definitivo de obra 28 de diciembre de 2016, inicio de depreciación 04 de septiembre de 2020, contabilización del traslado de Bienes de Uso público en Construcción a Bienes de Publico en Servicio 31 de diciembre de 2020.</t>
  </si>
  <si>
    <t xml:space="preserve">H4AF2020. Revelaciones Notas a los Estados Financieros.
Inconsistencias y deficiencias en la revelación y presentación de las notas a los Estados Financieros:
Se realizó revisión de cada una de las Notas a los Estados Financieros del Instituto Nacional de Vías a 31 de diciembre de 2020 (...) encontrándose las siguientes situaciones:
NOTA 7. CUENTAS POR COBRAR: En las cuentas por multas, sanciones, incapacidades, y cuentas de difícil recaudo, INVIAS no revela la información de fecha constitución del derecho, plazo y fecha de vencimiento; NOTA 10. PROPIEDADES, PLANTA Y EQUIPO: Para la propiedad planta y Equipo no Explotados el INVIAS no presenta el valor en libros, ni la discriminación de la depreciación y el deterioro por cada clase de activos; NOTA 11. BIENES DE USO PÚBLICO E HISTÓRICOS Y CULTURALES: Se presenta incumplimiento respecto a toda la información que se debe revelar para cada clase; NOTA 21. CUENTAS POR PAGAR: El INVIAS en la nota de las cuentas por pagar de inversión no revela las condiciones de plazo y vencimiento en los casos de pagos de intereses corrientes y por mora y tampoco las tasas efectivas con las cuales se están reconociendo; NOTA 23. PROVISIONES: En la nota no se evidencia que se establezca una fecha esperada de cualquier pago resultante (...) y una indicación acerca de las incertidumbres relativas al valor o a las fechas de salida de recursos; NOTA 28. INGRESOS: Para los ingresos sin contraprestación no reveló la (...) información que exige la CGN.
Acción 1.
</t>
  </si>
  <si>
    <t xml:space="preserve">H4AF2020. Revelaciones Notas a los Estados Financieros.
Inconsistencias y deficiencias en la revelación y presentación de las notas a los Estados Financieros:
Se realizó revisión de cada una de las Notas a los Estados Financieros del Instituto Nacional de Vías a 31 de diciembre de 2020 (...) encontrándose las siguientes situaciones:
NOTA 7. CUENTAS POR COBRAR: En las cuentas por multas, sanciones, incapacidades, y cuentas de difícil recaudo, INVIAS no revela la información de fecha constitución del derecho, plazo y fecha de vencimiento; NOTA 10. PROPIEDADES, PLANTA Y EQUIPO: Para la propiedad planta y Equipo no Explotados el INVIAS no presenta el valor en libros, ni la discriminación de la depreciación y el deterioro por cada clase de activos; NOTA 11. BIENES DE USO PÚBLICO E HISTÓRICOS Y CULTURALES: Se presenta incumplimiento respecto a toda la información que se debe revelar para cada clase; NOTA 21. CUENTAS POR PAGAR: El INVIAS en la nota de las cuentas por pagar de inversión no revela las condiciones de plazo y vencimiento en los casos de pagos de intereses corrientes y por mora y tampoco las tasas efectivas con las cuales se están reconociendo; NOTA 23. PROVISIONES: En la nota no se evidencia que se establezca una fecha esperada de cualquier pago resultante (...) y una indicación acerca de las incertidumbres relativas al valor o a las fechas de salida de recursos; NOTA 28. INGRESOS: Para los ingresos sin contraprestación no reveló la (...) información que exige la CGN.
Acción 2.
</t>
  </si>
  <si>
    <t>H5AF2020. Reservas presupuestales constituidas vigencia 2020.
Las reservas constituidas no cumplen con los requisitos mínimos establecidos:
INVIAS en la justificación de la constitución de reservas presupuestales para la vigencia 2020, expone que se radicaron cuentas por pagar, en el mes de diciembre, sin embargo, no se logró generar la obligación, por tal razón, se constituyeron reservas presupuestales (...).
INVIAS constituyó reservas presupuestales con posterioridad al cumplimiento de los compromisos (...), generándose una sobreestimación de la reserva por $35.532.924.876,28.</t>
  </si>
  <si>
    <t>H6AF2020. Registro, elaboración y control de comprobantes de contabilidad.
Deficiencias e inconsistencias en la elaboración de comprobantes contables:
(...)  De 783 comprobantes revisados, se evidenció que 528 estaban elaborados y aprobados por la misma persona.</t>
  </si>
  <si>
    <t xml:space="preserve">H7AF2020. Elaboración y control de comprobantes de contabilidad.
Deficiencias en la contabilización y control de comprobantes:
Según información suministrada por el Instituto Nación de Vías, se efectuaron 11.547 comprobantes de contabilidad que contienen ajustes y reclasificaciones durante el año 2020.
En revisión de los conceptos de los comprobantes de contabilidad la CGR evidenció en 401 comprobantes que existen 240 reclasificaciones, 47 reversiones y 114 correcciones.
</t>
  </si>
  <si>
    <t>H8AF2020. Intereses por Mora – Laudo Arbitral.
INVIAS no ha cancelado el valor de la condena ordenada en el laudo arbitral ejecutoriado el 2 de junio de 2017, ni los respectivos intereses de mora a la tasa comercial, y en consecuencia, sigue generando mayores gastos para la entidad. El laudo presenta una condena de $45.909.629.127 y unos intereses por mora de $30.853.941.573 para un total de $76.763.570.700, con corte al 31 de diciembre de 2020.</t>
  </si>
  <si>
    <t>H9AF2020. Pago de Intereses Moratorios en Laudos Arbitrales y Sentencias Judiciales.
El INVIAS en el consolidado de 4 casos analizados, se pagaron intereses de mora a la tasa comercial por $2.796.608.696 lo que constituye un presunto detrimento patrimonial y este valor equivale al 155% del valor del capital adeudado por estos conceptos.
Igualmente de los hechos condenados no se evidencia que la entidad haya adelantado las actuaciones para la determinación e inicio de las acciones de repetición correspondiente a cada caso en comento.</t>
  </si>
  <si>
    <t>H10AF2020. Informe de recaudo de peajes año 2020.
En el informe de recaudo consolidado del año 2020 de peajes se detectó que el valor consignado a INVIAS es menor que el reportado en el informe consolidado (…) en cuantía de $1.208.219.700.
Otra situación que se encontró en la revisión de los ingresos por recaudo de peajes es la siguiente: El valor consignado a INVIAS según el informe anterior fue $672.453.005.372 y el valor aforado por este concepto en el presupuesto como recaudo efectivo acumulado en el año 2020 fue $660.121.102.493, no se evidenció la conciliación de estos valores.</t>
  </si>
  <si>
    <t>H11AF2020. Repotenciación y reparación en puentes y túneles Cortos. Proyecto Cruce de la Cordillera Central.
Asunción de costos en contratos nuevos por deficiente calidad de los trabajos realizados por parte del contratista que venía ejecutando el proyecto:
En revisión documental a la ejecución de los contratos 877 de 2019, 880 de 2019 y 885 de 2019, se evidencia por parte de la CGR que, para la terminación de las obras al proyecto Cruce de la Cordillera Central, se cargó a cada uno de los contratistas la terminación de las obras que quedaron inconclusas en el contrato 3460 de 2008, conforme con los frentes de trabajo asignados dentro de su alcance contractual.
Para acometer dichas obras, cada contratista realizó estudios y diseños con el fin de evaluar el estado real de las estructuras que se debían terminar, para saber si se podía continuar en ellas obras o si eran necesarias intervenciones adicionales para asegurar la funcionalidad de las mismas.</t>
  </si>
  <si>
    <t>H12AF2020. Reparación de obras construidas con el contrato 3460 de 2008.
Pago de reparaciones por deficiencias de obras ejecutadas en contratos anteriores, por un valor de $11.363.363.720, con corte a 30 de abril de 2021:
En revisión documental a la ejecución de los contratos 877 de 2019, 880 de 2019 y 885 de 2019, se evidencia por parte de la CGR que, para la terminación de las obras al proyecto Cruce de la Cordillera Central, se cargó a cada uno de los contratistas la terminación de las obras que quedaron inconclusas en el contrato 3460 de 2008 (...).</t>
  </si>
  <si>
    <t>H13AF2020. Movimiento de maquinaria abandonada por contratista del contrato 3460 de 2008.
Pago por movimiento de maquinaria no perteneciente al Instituto Nacional de Vías por $1.779.550.505, con corte a 30 de abril de 2021:
En desarrollo de los trabajos de culminación del proyecto Cruce de la Cordillera Central, para el frente de obra correspondiente a la construcción del Centro de Control de Operaciones18 ubicado en el sector Américas (Quindío), se presentó una situación que impedía el avance del mismo: el contratista anterior dejó maquinaria abandonada en un lote de su propiedad, que estorbaba las labores a realizar en este frente, y aun cuando el lote fue sometido a expropiación judicial para su uso en el proyecto, este contratista no respondió por el retiro de la maquinaria, (...) por lo cual el Invías, junto con el contratista de obra y su respectiva interventoría, toman la decisión de hacer el retiro de los equipos con cargo a los recursos del contrato 1759 de 2015.
Otros frentes:
(...) se ejecutaron otras actividades de retiro y desmonte en otros frentes, específicamente en el sector del Puente 12 (La Herradura), en donde se hizo desmontaje de una torre grúa abandonada por el contratista del contrato 3460 de 2008. Dicho desmontaje se hizo con cargo al contrato 885 de 2019.</t>
  </si>
  <si>
    <t>H14AF2020. Pendientes sociales no cerrados en el contrato 3460 de 2008.
Pago por pasivos sociales dejados por el contratista anterior, por $3.477.080.339, con corte a 30 de abril de 2021:
Se evidencia que en desarrollo de los contratos 877 de 2019, 880 de 2019 y 885 de 2019, relacionados con la culminación del proyecto “Cruce de la Cordillera Central”, se han tenido que asumir los casos sociales que estaban a cargo del contratista del contrato 3460 de 2008.</t>
  </si>
  <si>
    <t xml:space="preserve">H15AF2020. Manejo de la PTARI Túnel de la Línea posterior a la conclusión del proyecto.
No se ha definido la destinación de la PTARI (Planta de tratamiento de aguas residuales industriales) ubicada en inmediaciones del Túnel Principal (que ya cumplió con su razón de ser), toda vez que el permiso de vertimientos ya fue archivado por la entidad ambiental:
(...) se evidencia (en la respuesta de la entidad) que las gestiones comenzaron después del 20 de mayo de 2021, unos días antes de la generación de la observación. A la fecha no hay respuesta por parte del Invías sobre la decisión definitiva a tomar sobre el tema.
</t>
  </si>
  <si>
    <t>H16AF2020. Proyecto Aguaclara – Gamarra – Pólizas que amparan el Acta de Aprobación Definitiva de Estudios y Diseños y Acta de Entrega y Recibo Definitivo de la Obra – Contrato 1179 de 2018.
Seis meses después de haberse recibido finalmente las obras, se establecen falencias en la Gestión del INVIAS en cuanto a la revisión y aprobación de las garantías contractuales:
En el desarrollo del Contrato 1179 de 201823, evidencia la CGR que, no obstante las obras fueron recibidas el 11 de noviembre de 2020, a la fecha (seis meses después), no se logró establecer la Aprobación de las Pólizas que amparan el Acta de Aprobación Definitiva de Estudios y Diseños y Acta de Entrega y Recibo Definitivo de la Obra.</t>
  </si>
  <si>
    <t>H17AF2020. Proyecto Aguaclara – Ocaña – Sitios Críticos Corredor Vial - Contrato 1180 de 2018.
El corredor vial intervenido muestra sitios críticos que requieren la intervención del INVIAS, de acuerdo con el reporte de la interventoría en su informe final de julio de 2020:
Actualmente y debido a que el INVIAS no ha priorizado la atención a los sitios críticos, se cuenta con un corredor vial con restricciones de operación, con altas pendientes y pocas zonas con la suficiente distancia para el adelantamiento que pone en riesgo la seguridad, comodidad y tránsito tanto para los vehículos públicos y particulares, como para el alto flujo de vehículos de carga que día a día vienen aumento desde la región del Zulia y Cúcuta hacia la Costa Atlántica y viceversa, con el consecuente riesgo de incremento de los índices de accidentalidad.
La entidad en su respuesta anexa contratación adelantada para la Administración Vial, Mantenimiento Rutinario y según el Contrato 1728 del 27-12-2020, Mejoramiento, Rehabilitación y Mantenimiento; en los objetos establecidos en dichos contratos, no se observa que se atienda lo recomendado por la interventoría del Contrato 1180 de 2018 específicamente en cuanto a la atención y rehabilitación de realizar una evaluación mediante especialista a la Losa del Puente del PR 00+0090, el cual presenta bache con exposición de refuerzo y pérdida de concreto (...).</t>
  </si>
  <si>
    <t>H18AF2020. Variante Ciénaga Magdalena - Contrato 1200 de 2016. – Deber de Planeación - Modificación de la Cláusula Cuarta - Numeral 1.3.
Lo pactado y programado en el Alcance del Contrato 1200 de 2016 - Adicional 1. Modificación 4, suscrito el día 13 de diciembre de 2019 que en su Cláusula Cuarta 4, Modificación del numeral 1.3 …alcance del Contrato Apéndice A, del Pliego de Condiciones, dentro de los términos pactados no es viable su cumplimiento ya que para el año 2020, se adelantarían los diseños del Viaducto y obras conexas, lo mismo que la Licencia Ambiental, que a la fecha no han podido concluir y en consecuencia para el año 2021 el inicio de obras de construcción del Viaducto tampoco se han adelantado.</t>
  </si>
  <si>
    <t>H19AF2020. Implementación de nuevas tecnologías en proyectos de infraestructura de transporte.
(...) después de más de dos años de trabajo reuniendo propuestas innovadoras y creando un banco de proyectos, a la fecha aún no se cuenta con un marco normativo para las mismas. El ritmo de ejecución del convenio con la academia (Convenio Interadministrativo 1633 de 2020 con la Universidad del Cauca) no ha sido acorde con lo estipulado en el cronograma de trabajo del convenio.
El Instituto Nacional de Vías, a través de la Subdirección de Estudios e Innovación, ha venido desarrollando desde el año 2018, una estrategia denominada “ruedas de innovación”, con el fin de incentivar la investigación e implementación de nuevas tecnologías en la construcción de infraestructura de transporte (...).
Con cerca de 56 tecnologías clasificadas por grupos para ser analizadas en detalle y gestionar su proceso normativo y de implementación, se evidencia que a la fecha el Invías no ha logrado la implementación de las mismas.</t>
  </si>
  <si>
    <t>H20AF2020. Planeación de la ejecución contractual de los convenios Programa “Colombia Rural”.
Para los convenios firmados en virtud del programa “Colombia Rural”, se evidencian contratos de obra suscritos por los Entes Territoriales, con fecha de terminación a 30 de diciembre de 2020 (...) Sin embargo, se evidencia que ni los tiempos ni los costos de las obras se corresponden con una adecuada planeación del proyecto.</t>
  </si>
  <si>
    <t>H21AF2020. Planeación contractual y cumplimiento de metas físicas contrato 1303 de 2019.
Si bien el contrato sufrió variaciones significativas en tiempo y costo, no redundó en beneficios para el alcance del mismo, ya que el mantenimiento periódico no alcanzó a lograr las metas deseadas (toda vez que hubo muchos frentes de obra que, de acuerdo con los informes de interventoría, se encontraban abandonados o no daban los ritmos de obra suficientes para cumplir los cronogramas propuestos, situación que fue reiterativa y no se evidencia que haya tenido solución a plenitud durante el desarrollo del proyecto), los sitios críticos no se atendieron en su totalidad (de acuerdo con el último informe de interventoría de diciembre de 2020, en virtud de las mismas razones que hicieron que no se cumplieran las metas del mantenimiento periódico), no se colocó la señalización inicialmente presupuestada, y el contrato se convirtió en un contrato exclusivamente de mantenimiento rutinario, transporte de materiales producto de derrumbes y mitigación de emergencias.</t>
  </si>
  <si>
    <t>H22AF2020. Pago de servicios al usuario (grúas). Contrato 1303 de 2019.
Aprobación de pago de actividades sin claridad contractual para el pago del mismo:
Al revisar las pre-actas que soportan las actas de costos, en relación a este ítem (Prestación de los Servicios al Usuario de Atención de accidentes, Primeros auxilios a personas y/o servicios médicos de emergencia, y Auxilio mecánico básico a vehículos), se encuentra que para las grúas utilizadas como parte del servicio al usuario, se discriminan los siguientes valores (por día): Grúa camionera - tipo plataforma (Sector 1): $843.333,00; Grúa camionera - tipo gancho - eje trasero sencillo (Sector 2): $1.173.333,33; Grúa camionera - tipo gancho - eje trasero doble (Sector 2): $2.114.200,00.
Valores que se fueron pagando durante todo el desarrollo del contrato con el Vo.Bo. de la interventoría, desde el mes de diciembre de 2019 (...), aun cuando sobrepasaban los costos estipulados por el apéndice A del pliego de condiciones. (...) toda vez que estos valores incumplían las condiciones contractuales, el contratista solicitó modificación contractual mediante oficio GOMI-0598-2020 del 15 de agosto de 2020.
Con la justificación del contratista y el Vo.Bo. de la interventoría, el supervisor responsable del contrato (Dirección Territorial de Antioquia), remitió concepto favorable a la modificación contractual mediante memorando DT-ANT 48017 del 21 de agosto de 2020. El Comité de Adiciones y Prórrogas aprobó la modificación solicitada al contrato 1303 de 2019, el 02 de septiembre de 2020 y la modificación fue suscrita el 14 de septiembre de 2020.
Como se evidencia en la trazabilidad descrita, solamente fue hasta después de un año de firmado el contrato que se hicieron las respectivas gestiones para modificación del Apéndice A del pliego de condiciones, a fin de soportar de manera contractual los pagos hechos por encima de los topes establecidos en el mencionado apéndice.</t>
  </si>
  <si>
    <t>H23AF2020. Cumplimiento obligaciones contractuales en relación con los Servicios al Usuario Contrato 1303 de 2019.
Incumplimiento contractual relacionado con el Ítem de Servicio al Usuario del contrato 1303 de 2019:
Dentro de las obligaciones del contrato 1303 de 2019, en relación con los Servicios al Usuario, se tenía lo siguiente: (…) 1.4.3.1. Equipos Mínimos requeridos: (...) el contratista dispondrá de mínimo de los siguientes elementos de operación: a) Cinco (5) Carro talleres. b) Cinco (5) Grúas para movilizar vehículos de tipo pesado y liviano. c) Cinco (5) Ambulancias tipo TAB. d) Personal capacitado en atención de emergencias y primeros auxilios.
Sin embargo, se evidencia que, durante todo el desarrollo del proyecto, el contratista no cumplió con las obligaciones establecidas en el Apéndice A del pliego de condiciones, dado que solamente mantuvo los siguientes equipos, de acuerdo con lo evidenciado en las actas de pago: Sector 1: Una (1) ambulancia, una (1) grúa, 0 (cero) carro taller. Sector 2 - Tramo 1 y 2: Una (1) ambulancia, dos (2) grúas, 0 (cero) carro taller. (Extraído de tabla 55).</t>
  </si>
  <si>
    <t xml:space="preserve">H24AF2020. Proyecto Anapoima - Mosquera – Predial, Ambiental y Social - Contrato 1686 de 2015.
El 30 de noviembre de 2020, el Invías realizó la modificación No. 14, mediante la cual se hizo una redistribución presupuestal y traslado temporal de los Rubros Predial, Ambiental y Social, por $4.823.359.042,00, con el compromiso de que se cancelarían los recursos respectivos una vez se surtiera su reincorporación proyectada para el mes de febrero de 2021. 
No obstante que el contrato contempla la obligación del contratista de encargarse de todas las actividades de gestión social predial, y ambiental, a mes y medio de finalizar el plazo del mismo (junio 24 de 2021), hasta la fecha no existe la asignación de recursos suficientes para finiquitar las gestiones dentro del plazo contractual, tanto para las áreas Socio - Ambientales, como para el pago por la elaboración de los insumos prediales, el pago de las zonas y/o inmuebles requeridos, y el pago por los trámites necesarios para obtener la titularidad a nombre del INVIAS.
</t>
  </si>
  <si>
    <t>Inobservancia a las normas que rigen la materia y deficiencia en el control y seguimiento a los procesos de contratación por parte de la entidad, generando incumplimiento al principio de publicidad que le permite a la ciudadanía conocer cada una de las actuaciones de la administración pública en el desarrollo de los procesos de contratación estatal y que les permite la participación en aquellas decisiones que los afectan, además de dificultar el ejercicio del control fiscal.</t>
  </si>
  <si>
    <t>Realizar  las modificaciones pertinentes  asociadas a la PUBLICACIÓN DE DOCUMENTOS PRECONTRACTUALES en el SECOP II en el Manual de Contratación ajustado a la nueva Estructura Organizacional de la Entidad.</t>
  </si>
  <si>
    <t>Preparar el contenido del SICOR alusivo al cumplimiento de las normas para la publicación de documentos precontractuales en el SECOP II.</t>
  </si>
  <si>
    <t xml:space="preserve"> SPSC</t>
  </si>
  <si>
    <t>SUBDIRECCIÓN DE PROCESOS DE SELECCIÓN CONTRACTUALES</t>
  </si>
  <si>
    <t>NUEVA DEPENDENCIA</t>
  </si>
  <si>
    <t>AT232</t>
  </si>
  <si>
    <t>H4ACC1234. Calidad Contrato de Obra 4600008120 VÍA ARMENIA - ALTO EL CHUSCAL.
En visita realizada el 7 de octubre del 2021 al tramo correspondiente en la vía Armenia- Alto el Chuscal (8 meses y 5 días después de liquidado el contrato), se constataron afectaciones en las propiedades mecánicas y estructurales de la carpeta asfáltica.</t>
  </si>
  <si>
    <t xml:space="preserve">H1AT232. Publicación en el Sistema Electrónico de Contratación Pública SECOP II del contrato de interventoría No. 1404 de 2018, en el marco de ejecución del Proyecto BPIN 20181301010964.
Una vez revisado el proceso de selección No. CMA-DT-GGP-150-2018 para el contrato de interventoría No. 1404 del 2018 en el SECOP II, se evidencia documentos que (...) no fueron publicados o fueron publicados extemporáneamente.
(Ver tabla 1, página 321, informe de Actuación Especial AT 232-2021).
Acción 1.
</t>
  </si>
  <si>
    <t xml:space="preserve">H1AT232. Publicación en el Sistema Electrónico de Contratación Pública SECOP II del contrato de interventoría No. 1404 de 2018, en el marco de ejecución del Proyecto BPIN 20181301010964.
Una vez revisado el proceso de selección No. CMA-DT-GGP-150-2018 para el contrato de interventoría No. 1404 del 2018 en el SECOP II, se evidencia documentos que (...) no fueron publicados o fueron publicados extemporáneamente.
(Ver tabla 1, página 321, informe de Actuación Especial AT 232-2021).
Acción 2.
</t>
  </si>
  <si>
    <t>Acción 1.
Actualizar y Ajustar el Manual de Contratación del INVIAS a la nueva Estructura Organizacional la cual ya contiene los textos alusivos a la obligatoriedad de la Publicación Total y Oportuna de los Documentos Precontractuales de los procesos que adelante la Entidad en la Plataforma del SECOP II o en la que haga sus veces de conformidad con las normas vigentes estableciendo de igual forma los responsables competentes para la realización de los controles y vigilancia de esta acción.</t>
  </si>
  <si>
    <t>Acción 2.
Preparar y Emitir un Memorando Circular a todas las Direcciones Territoriales y Dependencias Ejecutoras, responsables de la estructuración y publicación de Documentos Precontractuales en el SECOP II, recordando la OBLIGACIÓN de publicar en su totalidad y oportunidad dichos documentos.</t>
  </si>
  <si>
    <t>Manual de Contratación ajustado</t>
  </si>
  <si>
    <t>Memorando</t>
  </si>
  <si>
    <t>ACTUACIÓN ESPECIAL DE FISCALIZACIÓN AT 232 - 2021 - AT232</t>
  </si>
  <si>
    <t xml:space="preserve">14 01 100   </t>
  </si>
  <si>
    <t>H1AC2020. Gestión predial inconclusa en el proceso de adquisición de predios para el desarrollo de las obras del contrato 407 de 2010.
Se evidenció la no conclusión de algunas de las actividades de gestión y adquisición predial emprendidas mediante el contrato 407 de 2010, en concordancia con los parámetros contractuales, lo que conllevó a generar incumplimiento de los términos pactados con los propietarios de los inmuebles requeridos para el proyecto, lo cual vulnera el marco normativo que lo rige; y por ende afectación a la contraparte. Conforme a lo anterior, esta situación puede acarrear un alto riesgo, derivado de las posibles de acciones ejecutivas en contra de Instituto Nacional de Vías, lo que en forma subyacente implicaría un menoscabo a los recursos patrimoniales del Estado</t>
  </si>
  <si>
    <t>Deficiencias en la aplicación del principio de la planeación.</t>
  </si>
  <si>
    <t>Culminar la gestión predial pendiente en el marco de los contratos 1111 de 2021 y 964 de 2021 los cuales están definidos para la "CONSTRUCCIÓN, MEJORAMIENTO Y MANTENIMIENTO, GESTIÓN PREDIAL, SOCIAL Y AMBIENTAL SOSTENIBLE DE LA VARIANTE SAN FRANCISCO MOCOA TRAMOS 2 y 3 (FRENTE DE SAN FRANCISCO Y FRENTE DE MOCOA), DEPARTAMENTO DE PUTUMAYO, EN MARCO DE LA REACTIVACIÓN ECONÓMICA, MEDIANTE EL PROGRAMA DE OBRA PÚBLICA “VIAS PARA LA LEGALIDAD Y REACTIVACIÓN VISIÓN 2030".</t>
  </si>
  <si>
    <t xml:space="preserve">Tramitar con los contratistas de obra la culminación de la gestión y adquisición predial pendiente del proyecto. 
                          </t>
  </si>
  <si>
    <t>Títulos a favor del INVIAS (Escrituras Públicas)</t>
  </si>
  <si>
    <t>SS-GGPT</t>
  </si>
  <si>
    <t xml:space="preserve">18 02 100   </t>
  </si>
  <si>
    <t>H2AC2020. Financiación del contrato de obra 407 de 2010, pérdida de reservas presupuestales en vigencias 2011, 2012 y 2013.
Los recursos destinados para la ejecución del Contrato de obra 407 de 2010 en las vigencias 2010 a 2016 no fueron invertidos en su totalidad, presentándose una desfinanciación del Contrato para el año 2017 ocasionada por la pérdida de las reservas presupuestales en las vigencias 2011, 2012 y 2013; por lo cual no se culminaron las intervenciones previstas y quedaron algunas obras inconclusas, lo que generó deterioro de algunas obras ejecutadas y mayores costos para el desarrollo del proyecto de construcción de la Variante San Francisco - Mocoa.</t>
  </si>
  <si>
    <t>Inadecuada gestión presupuestal y administrativa realizada por el INVÍAS respecto a la pérdida de las reservas presupuestales en las vigencias 2011, 2012 y 2013, que evidencia una vulneración al principio de planificación presupuestal e ineficiente gestión para la aplicación de mecanismos como vigencias expiradas o la reprogramación, en su momento, de las vigencias futuras que permitieran garantizar los recursos para la ejecución del Contrato 407 de 2010; quedaron obras inconclusas y no se pudo cumplir con el alcance que se tenía previsto.</t>
  </si>
  <si>
    <t xml:space="preserve"> DTE-DEO</t>
  </si>
  <si>
    <t>H3AC2020. Contrato de obra 407 de 2010 - Puente 6 Frente San Francisco.
El puente 6 ubicado en el sector 1 de la Variante San Francisco – Mocoa, entre el K5+761 y el K5+828 del frente San Francisco, no fue terminado durante la ejecución del contrato de obra 407 de 2010, debido a que al momento de realizar el encofrado para fundir su losa superior, presentó desplazamiento y deflexiones de sus vigas por fuera de los rangos permisibles, situación que no fue corregida oportunamente por el contratista de obra, teniendo en cuenta que el montaje de la estructura metálica se culminó en septiembre de 2014, evidenciándose deficiencias técnicas constructivas y presentando actualmente deterioro y afectaciones en sus elementos estructurales.</t>
  </si>
  <si>
    <t>Falencias constructivas que no garantizan la culminación del puente en las condiciones que presenta actualmente la estructura.</t>
  </si>
  <si>
    <t>Culminación de las obras correspondientes al puente 6.</t>
  </si>
  <si>
    <t>Verificación por parte de la interventoría de las obras correspondientes al puente 6.</t>
  </si>
  <si>
    <t xml:space="preserve">Informe de la interventoría con registro fotográfico de la culminación del puente </t>
  </si>
  <si>
    <t>H4AC2020. Incorporación de ítems no previstos Contrato 407 de 2010.
Se incorporaron en el Acta de modificación de cantidades de obra 01 los ítems no previstos 55. Transporte de estructura metálica y 56. Montaje y pintura de estructura metálica, mediante los cuales se reconoce al Contratista costos incluidos dentro del valor unitario del ítem contractual 38. Acero estructural, ofertado por el Contratista para la ejecución de esta actividad constructiva en el que se incluyen todos los costos asociados para cumplir con su alcance que es la construcción de puentes con estructura en acero.</t>
  </si>
  <si>
    <t>Debilidades en el desarrollo de las actividades de interventoría y su respectiva supervisión, puesto que se aprueba y valida el Acta de modificación de cantidades de obra 01 con la incorporación de los ítems no previstos 55. Transporte de estructura metálica y 56. Montaje y pintura de estructura metálica, mediante los cuales se reconoce al Contratista el costo de transporte y montaje de estructura metálica ya incluido en el ítem contractual 38. Acero estructural, aprobando pagos en Actas de recibo parcial de obra por dicho concepto.</t>
  </si>
  <si>
    <t>H5AC2020. Contrato 409 de 2010 - Reconocimiento al contratista por concepto de adquisición del predio con ficha 03T.
Al revisar las actas de pago predial tramitadas por el contratista, contra la información del valor de adquisición predio con ficha 03T, se determinó que el Instituto Nacional de Vías – INVÍAS pagó al Contratista un mayor valor por concepto de Adquisición predial del orden de $18.371.325. Lo anterior se determinó al contrastar el valor que le correspondía a la prometiente vendedora, por una suma $37.999.600, contra los pagos de las actas prediales asociados al concepto de adquisición del precitado inmueble, los cuales ascendieron a una suma de $56.370.925.</t>
  </si>
  <si>
    <t>Deficiencias en la aplicación de controles asignados a la interventoría, orientados a verificar la información para la aprobación de las actas prediales presentadas por el contratista de obra, para el reconocimiento económico por concepto de adquisición del predio con ficha 03T, afectando la correcta ejecución de los recursos.</t>
  </si>
  <si>
    <t>Actualización y fortalecimiento del capitulo N° 8 numeral 8,5 (FACULTADES Y OBLIGACIONES AMBIENTALES, SOCIALES, PREDIALES Y DE SOSTENIBILIDAD), en el Manual de Interventoría, respecto de los controles asignados a la interventoría, orientados a verificar la información para la aprobación de las actas prediales presentadas por el contratista de obra.</t>
  </si>
  <si>
    <t>Actualización y fortalecimiento del capitulo N° 8 numeral 8,5 (FACULTADES Y OBLIGACIONES AMBIENTALES, SOCIALES, PREDIALES Y DE SOSTENIBILIDAD), en el Manual de Interventoría.</t>
  </si>
  <si>
    <t>Manual de Interventoría revisado, actualizado y socializado</t>
  </si>
  <si>
    <t>GGPT-SS</t>
  </si>
  <si>
    <t xml:space="preserve">16 04 001   </t>
  </si>
  <si>
    <t xml:space="preserve">H6AC2020. Contrato 409 de 2010- Celeridad en la reclasificación de los predios adquiridos para el desarrollo de proyectos viales como bienes de uso público ante la Autoridad Catastral.
Algunos predios adquiridos en marco del contrato 409 de 2010, a la fecha no se encuentran reclasificados como bienes de uso público ante el Instituto Geográfico Agustín Codazzi, lo que ha conllevado a que no se encuentren catalogados como exentos del pago de impuesto predial, y por ende el riesgo de que el INVÍAS sea conminado al pago de los respectivos impuestos, generando un desgaste administrativo para las partes, siendo el Ente Territorial el más afectado al proyectar unos ingresos financieros sobre información que no corresponde a la realidad.
Es de indicar, que la información contenida en la base catastral del municipio constituye el insumo para liquidar el Impuesto Predial, dado que en ella se encuentran los aspectos jurídicos, físicos y económicos de los inmuebles. Por tanto, se determina falta de celeridad en realizar dicha gestión.
</t>
  </si>
  <si>
    <t>Deficiencias en la celeridad para informar al Instituto Geográfico Agustín Codazzi – IGAC, que en ocasión del proyecto vial: “Desarrollo vial transversal del sur modulo 2 – Mejoramiento y mantenimiento del el Corredor Tumaco – Pasto – Mocoa, se generó la adquisición predial y en concordancia con el marco normativo dichos predios adquirieron connotación de bienes de uso público; lo anterior con el fin de contar con la completitud y exactitud de información de la base catastral, por lo que tal desactualización afecta la correcta identificación de los sujetos objeto de dicho gravamen, ya que dicha base se constituye en la fuente de información para que los municipios, liquiden el impuesto predial”.
Inadecuada gestión administrativa y jurídica de los bienes por parte del Instituto, derivada de la aplicación deficiente de los mecanismos de seguimiento y control.</t>
  </si>
  <si>
    <t>Incluir en el apéndice predial, de los documentos precontractuales, la obligación por parte del contratista de obra ante las autoridades catastrales, de tramitar el desenglobe y reclasificación catastral de los predios adquiridos para el desarrollo de los proyectos viales de propiedad del INVIAS (bienes de uso público).</t>
  </si>
  <si>
    <t xml:space="preserve">Incluir en el apéndice predial la obligación contractual de realizar el desenglobe y cambio de destino económico ante el IGAC por parte del contratista de obra.
</t>
  </si>
  <si>
    <t>Apéndice predial</t>
  </si>
  <si>
    <t>H7AC2020. Contrato 409 de 2010 – Aplicación de la metodología valuatoria utilizada para determinar el valor del predio 02T.
El precio de adquisición debe corresponder al valor comercial, el cual para el caso del predio 02T fue determinado por una Lonja de la región, dicho estudio debe circunscribirse con las normas existentes en dicha materia, y en particular lo establecido en Resolución 620 de 2008 expedida por el Instituto Geográfico Agustín Codazzi - IGAC. Al verificar el informe de avalúo se determinó que la Lonja no aplicó los parámetros establecidos en el artículo 11º de Resolución 620 de 2008, lo cual afectó la determinación del valor comercial.</t>
  </si>
  <si>
    <t>Deficiencias en la aplicación de controles asignados a la interventoría, orientados a verificar el cumplimiento de las obligaciones en materia de Gestión y Adquisición Predial a fin de que lo actuado por el contratista de obra, se ciña con los lineamientos técnicos y jurídicos, que para tal fin haya establecido la constitución, la ley y decretos aplicables en dicha materia, en concordancia con las obligaciones establecidas en el Manual de Interventoría. Así mismo, con las obligaciones asumidas a través del contrato 409 de 2010, en desarrollo de la elaboración de avalúos comerciales, insumo necesario para establecer el valor comercial del inmueble objeto de adquisición.</t>
  </si>
  <si>
    <t>Actualizar en el apéndice predial y el anexo técnico con los requisitos establecidos de la Resolución IGAC No. 620 de 2008, para que haga parte de los puntos a evaluar por la interventoría como cumplimiento de las obligaciones.</t>
  </si>
  <si>
    <t>Realizar la actualización del apéndice predial incluyendo los requisitos establecidos en la Resolución IGAC No. 620 de 2008, y el anexo técnico de interventoría.</t>
  </si>
  <si>
    <t xml:space="preserve"> Apéndice predial y
anexo técnico de interventoría actualizados </t>
  </si>
  <si>
    <t>H8AC2020. Aprobación de ítems no previstos relacionados con actividades de manejo de tráfico y señalización contratos de obra 705, 775 y 780 de 2020.
Para los contratos de obra 705, 775 y 780 de 2020 se pagaron como ítems de obra no previstos actividades relacionadas con el control de tráfico y señalización, las cuales, según lo establecido contractualmente, estaban a cargo del contratista, de acuerdo con lo estipulado en la Nota 2 incluida en el Formulario 3, correspondiente a la propuesta económica entregada por cada contratista seleccionado para la ejecución del respectivo contrato de obra. Por tanto, dichos costos debieron ser estimados por el contratista al momento de presentar el costo total de su propuesta, entendiéndose incluidas dentro del valor total ofertado a la Entidad para la ejecución del respectivo contrato. Así las cosas, no procedía su incorporación como ítems no previstos en el presupuesto de obra correspondiente ni su posterior pago a través de las respectivas actas parciales de obra.</t>
  </si>
  <si>
    <t>De acuerdo a lo establecido en la Nota 2 del Formulario 3 anexo al Pliego de Condiciones, los costos relacionados con las actividades de control de tráfico y señalización necesarias para la ejecución de las obras, son a cuenta y riesgo del contratista. Por lo cual, no es procedente su reconocimiento mediante ítems no previstos, ya que se está vulnerando lo pactado en los respectivos contratos objeto de observación, al no cumplirse con lo fijado en los Pliegos de Condiciones y sus anexos, conforme a los principios de economía y transparencia.</t>
  </si>
  <si>
    <t>Aplicar el Manual de Interventoría, donde se aprueben las actividades relacionadas con el control de tráfico del proyecto y señalización.</t>
  </si>
  <si>
    <t>Aplicación al Manual de Interventoría, respecto al numeral 8.4 FACULTADES Y OBLIGACIONES ESPECÍFICAS DE LA INTERVENTORÍA - 6. Plan de Manejo de Tránsito (PMT).</t>
  </si>
  <si>
    <t>Manual de Interventoría aplicado</t>
  </si>
  <si>
    <t>H9AC2020. Atrasos en la ejecución del contrato de obra 696 de 2020.
En el informe semanal de interventoría No. 73, último suministrado por la Entidad, con corte al 23 de septiembre de 2021 se reporta una inversión ejecutada acumulada del 82.55%, presentando tan solo un avance del 1.24% respecto del porcentaje reportado con corte a 31 de agosto de 2021, lo que evidencia el bajo rendimiento de ejecución de obra de parte del contratista, teniendo como plazo límite de ejecución el 15 de octubre de 2021.
El bajo rendimiento en la ejecución de las obras que ha evidenciado el contratista del contrato 696 de 2020, no ha permitido que las obras se finalicen dentro del plazo contractual fijado en la prórroga 4, presentándose atrasos en el avance de las obras y el programa de inversiones.</t>
  </si>
  <si>
    <t>No se evidencian acciones oportunas y eficaces de parte de la interventoría y la Entidad tendientes a conminar al contratista de obra con el fin de que mejore sus rendimientos y avance eficientemente en la ejecución de las obras, de tal forma que se culminen dentro del plazo contractual fijado, conforme a la obligación estipulada en la Cláusula Cuarta del Contrato de obra 696 de 2020.</t>
  </si>
  <si>
    <t xml:space="preserve">Fortalecer los instrumentos de supervisión contractual, para el seguimiento de los rendimientos y avances de obra en ejercicio de la supervisión del contrato de interventoría. </t>
  </si>
  <si>
    <t>Formato de informe de supervisión revisado, actualizado, formalizado y socializado</t>
  </si>
  <si>
    <t>DEO-SGR</t>
  </si>
  <si>
    <t xml:space="preserve">H10AC2020. Atrasos en la ejecución del contrato de obra 775 de 2020.
En desarrollo del contrato 775 de 2020, se han presentado para los meses de junio a septiembre de 2021 atrasos en la ejecución de las obras por parte del contratista, reportándose una facturación mensual demasiado baja producto de los bajos rendimientos en las actividades ejecutadas, lo cual no ha permitido la oportuna culminación de las obras.
</t>
  </si>
  <si>
    <t>No se evidencian acciones oportunas y eficaces de parte de la interventoría y la Entidad tendientes a conminar al contratista de obra con el fin de que mejore sus rendimientos y avance eficientemente en la ejecución de las obras, de tal forma que se culminen dentro del plazo contractual fijado, conforme a la obligación estipulada en la Cláusula Cuarta del contrato de obra 775 de 2020.</t>
  </si>
  <si>
    <t>H11AC2020. Circunvalar Isla de San Andrés y de Providencia – Informes mensuales de obra del contratista del contrato 1621 de 2020.
A partir del informe mensual de Interventoría correspondiente al mes de febrero de 2021, la interventoría de la obras viene reiterando al Contratista que, de acuerdo con lo establecido en los Pliegos de Condiciones del Contrato de obra, el contratista debe entregar a la Interventoría los informes a los cinco (5) días calendario del vencimiento del período respectivo; además, en su informe mensual de mayo 2021, la interventoría comunica que a esa fecha aún no ha recibido en su totalidad de parte del Contratista, el informe completo correspondiente al mes de enero de 2021.
Por otra parte, los informes mensuales de interventoría remitidos por el INVÍAS a la CGR para su análisis en esta Auditoría de Cumplimiento, correspondientes a los meses de marzo, abril y mayo de 2021, carecen de varios soportes de los anexos relacionados en los mismos; mientras que los informes de los meses de junio, julio y agosto del año en curso, no obstante haberse solicitado mediante oficios AC-INVÍAS-024 de septiembre 29 y AC-INVÍAS-039 de octubre 15 de 2021, no fueron allegados al Equipo Auditor.</t>
  </si>
  <si>
    <t>Deficiencias en la gestión por parte del INVIAS e interventor del contrato, para conminar al contratista sobre la oportunidad que se debe tener en el cumplimiento de los términos de entrega de la información a la firma interventora. Situación que le resta eficiencia y eficacia a las labores de seguimiento y control, sobre las obligaciones del contratista y avance de los trabajos, por parte de la Unidad Ejecutora, interventoría de las obras y de los organismos de control, que permita el seguimiento integral al desarrollo del contrato de obra.</t>
  </si>
  <si>
    <t>Socializar normativa vigente para el control y seguimiento de la ejecución del contrato.</t>
  </si>
  <si>
    <t>Realizar mesa de trabajo con contratistas de obra e interventoría y supervisión para la socialización de normativa vigente para el control y seguimiento de la ejecución del contrato.</t>
  </si>
  <si>
    <t>Mesa de trabajo</t>
  </si>
  <si>
    <t xml:space="preserve">14 04 004   </t>
  </si>
  <si>
    <t xml:space="preserve">H12AC2020. Definición del plazo contractual y desarrollo de la ejecución contractual del contrato 1973 de 2019.
Se presentaron deficiencias en el cálculo del tiempo real estimado del contrato 1973 de 2020, en detrimento de la eficiencia, eficacia y las restricciones básicas del proyecto, generando riesgo de afectaciones en el plazo final del mismo. De igual manera, observando la curva de avance físico financiero del contrato, se evidencia que los meses reales de ejecución del contrato fueron 4, de los 10 meses que finalmente se tomaron para la ejecución de las obras, producto de deficiencias en el seguimiento y control de los tiempos del proyecto y problemas de flujo de caja del mismo.
</t>
  </si>
  <si>
    <t xml:space="preserve">Deficiencias en la planeación contractual del proyecto, toda vez que se estipularon plazos de ejecución que no correspondían a la realidad del mismo.
De igual manera, se denotan deficiencias en el proceso de supervisión e interventoría, al no lograr de manera eficaz, que el contratista de obra cumpliera con la implementación de planes de contingencia para disminuir efectivamente el atraso que acumuló durante todo el proyecto.
Deficiencias en la gestión administrativa por parte del INVÍAS, en cuanto a que 1) gestionó de manera deficiente el inicio de las obras, por deficiencias en su planeación contractual; 2) no informó al contratista oportunamente para que radicara los documentos para el trámite del anticipo antes del cierre de la vigencia; 3) no hubo los canales de comunicación adecuados para que, una vez notificada la glosa al contratista, este tuviera el acceso a dicha notificación para subsanar la misma y no generar mayores retrasos en la consecución del mismo, y por ende, evitar afectaciones a los tiempos del contrato; y 4) demoras en los pagos de las actas 6 y 7, que se sumaron a la falta del pago del anticipo y acentuaron aún más el problema de flujo de caja, impactando en el desarrollo del contrato.
</t>
  </si>
  <si>
    <t xml:space="preserve">DTE-DEO </t>
  </si>
  <si>
    <t>H13AC2020. Mayor permanencia de interventoría para el contrato 1973 de 2019.
Debido a que el contrato de obra se prorrogó por 4 ocasiones, hasta el 31 de octubre de 2020, se consideró para el contrato de interventoría la necesidad de una adición al valor del contrato por un valor de CIENTO DIECINUEVE MILLONES OCHOCIENTOS VEINTISEIS MIL SETECIENTOS CATORCE PESOS ($119.826.714), con el fin de cubrir a cabalidad los costos de la interventoría para los meses faltantes de la obra (la adición se firmó el 6 de agosto de 2020, hasta el 31 de octubre de 2020), y evitar que el contrato quedara sin supervisión.
Al evidenciarse que las causas por las que el tiempo real de ejecución de obra superó lo programado, se deben a hechos imputables a las partes intervinientes en el contrato de obra (atrasos por parte del contratista, falencias administrativas por parte del invias para mantener estable el flujo de caja del contratista y falencias en el proceso de supervisión por parte de la interventoría al no tomar acciones contundentes para conminar al contratista a mitigar los atrasos en obra), se colige que era posible ejecutar el contrato de interventoría sin adicionarle valor, ya que se evidencia que la ejecución real del contrato, en términos de facturación, fue de 4 meses, pero se extendió en el tiempo por las fallas imputables a cada una de las partes, tal como se ha señalado.</t>
  </si>
  <si>
    <t>Gestión ineficaz y antieconómica de las partes intervinientes en el desarrollo del contrato de obra para lograr la ejecución del mismo en el tiempo señalado, de manera oportuna, lo cual obligó a una mayor permanencia de la interventoría, para no dejar el proyecto sin supervisión.</t>
  </si>
  <si>
    <t xml:space="preserve">H14AC2020. Desarrollo de la ejecución contractual contrato 1950 de 2019.
El contrato 1950 de 2019 sufrió varias prórrogas, que ampliaron el plazo establecido en la prórroga en un 266%, pasando de 5,83 meses a 15,53 meses, con evidencia de bajos ritmos de ejecución por parte del contratista, demoras en la consecución de estudios y diseños de actividades que estaban dentro del alcance contractual, deficiencias de calidad de las obras, y falencias en la coordinación con el municipio de Sogamoso para realizar la ejecución de las actividades solicitadas por él, lo cual hizo que permaneciera en atraso durante toda la ejecución del contrato, conforme a lo documentado por la interventoría del proyecto, sin que se lograra una mitigación efectiva de este atraso por parte del contratista.
</t>
  </si>
  <si>
    <t>Deficiencias en la planeación del desarrollo contractual del proyecto, toda vez que se estipularon plazos de ejecución que no correspondían a la realidad del mismo, el contratista no fue diligente en la ejecución del proyecto (demoró estudios y diseños), ejecutó las obras con calidad deficiente, y en adición, al proyecto se le incluyó una obra que no era de su alcance, pero sin la debida coordinación con el ente territorial para su oportuna consecución, afectando los tiempos del proyecto.</t>
  </si>
  <si>
    <t>H15AC2020. Cumplimiento del PAGA durante el desarrollo del contrato 1950 de 2019.
Se evidencia en la trazabilidad generada por la interventoría en sus informes, que el contratista no cumplió de manera oportuna con las medidas establecidas en el PAGA (Plan de Adaptación a la Guía Ambiental) del proyecto, siendo objeto de constantes llamados de atención por la interventoría. Entre las actividades observadas se encuentra lo siguiente: Disposición incorrecta de escombros; Disposición incorrecta de sobrantes de mezcla asfáltica, generando afectaciones ambientales; No presentación de documentación relacionada con ZODMES; Deficiente gestión para la consecución de los permisos de ocupación de cauce o concesión de aguas.
Durante todo el proyecto, los informes ambientales adjuntos a los informes mensuales de interventoría observan estas situaciones que solamente fueron corregidas al final del proyecto.</t>
  </si>
  <si>
    <t>Deficiencias en el ejercicio de supervisión y control de las acciones ambientales a ejecutar por parte del contratista, y el no uso de las medidas de apremio estipuladas contractualmente para conminar adecuadamente al contratista, con el riesgo de que se hubiesen generado mayores impactos ambientales por causa de malas prácticas constructivas por parte del contratista.</t>
  </si>
  <si>
    <t xml:space="preserve">Fortalecimiento de  los instrumentos de  supervisión contractual, para  mejorar la evaluación de la calidad de los  trabajos en ejercicio de la  Supervisión del contrato de interventoría. </t>
  </si>
  <si>
    <t>H16AC2020. Vía Ocaña – Sardinata - Cúcuta – Planeación de la ejecución contractual del contrato 2182 de 2019.
El contrato de obra que inicialmente se suscribió por $4.434.767.463, con un plazo hasta 31 de diciembre de 2019, debido al ajuste de cantidades de obra y obras no previstas tales como Geomalla de Refuerzo para Pavimentos y Riego de Liga con Emulsión Asfáltica, termina con un valor ejecutado de $6.785.189.457 y recibido finalmente en octubre 30 de 2020, diez meses después del término de su plazo inicial, restando oportunidad en la entrega y puesta al servicio de las obras, con la consecuente afectación en el plazo y costo inicial contratado.</t>
  </si>
  <si>
    <t>Deficiencias en la planeación del contrato 2182 de 2019, toda vez que se estipularon plazos de ejecución que no correspondían a la realidad de los mismos, lo cual generó afectaciones en el tiempo y costos estimados del proyecto.</t>
  </si>
  <si>
    <t>H17AC2020. Fisuras ciclovía puente Pumarejo.
Durante la visita realizada a la estructura del Puente Pumarejo el día 4 de octubre de 2021, se evidenciaron fisuras en las aletas laterales del puente, que fueron destinadas como ciclovía. Aunque algunas de ellas han sido tratadas superficialmente, la fisura continúa manifestándose en la placa.
La mayoría de estas fisuras se manifiestan de manera paralela a las juntas de dilatación, pero no cerca de ellas, lo cual presume que la superficie de la misma está siendo afectada por fatiga prematura. Sin embargo, lo evidenciado es que tanto el contratista como el administrador vial no han tomado medidas correctivas efectivas para contrarrestar la situación.</t>
  </si>
  <si>
    <t>Deficiencias en el proceso de supervisión e interventoría, al no lograr de manera eficaz, que el contratista de obra entregara obras con la debida calidad y que se encuentran sufriendo de deterioro prematuro.</t>
  </si>
  <si>
    <t>Garantizar la calidad de las obras por parte del contratista de la obra Puente Pumarejo.</t>
  </si>
  <si>
    <t>Reparación por parte del contratista y recibo por parte de la interventoría como garantía, de los defectos constructivos detectados por el Ente de Control.</t>
  </si>
  <si>
    <t xml:space="preserve">Informe de la interventoría con registro fotográfico del recibo de las obras a satisfacción </t>
  </si>
  <si>
    <t>Administrativa con presunta incidencia disciplinaria y fiscal</t>
  </si>
  <si>
    <t xml:space="preserve">16 04 100   </t>
  </si>
  <si>
    <t>H18AC2020. Iluminación e instrumentación del puente Pumarejo.
Se observa que, a pesar de tener conocimiento de la problemática social de la zona, el INVÍAS no adoptó medidas pertinentes de manera oportuna para salvaguardar las inversiones realizadas, permitiendo que se presenten actos vandálicos de manera continuada, sin medidas adecuadas de mitigación, y dejando el puente sin una iluminación adecuada y sin el uso de la instrumentación (que hace parte especial del diseño del proyecto), lo cual acentúa los problemas de seguridad (tanto ciudadana como vial) en las inmediaciones del puente.
De igual manera, en lo relacionado con la instrumentación, al no estar generando los reportes esperados y al no contar con el software para su interpretación, por los daños causados al hardware por causa del vandalismo, la Dirección del INVÍAS no está contando con un insumo importante para la toma de decisiones en el momento de presentarse algún fenómeno natural o estructural que afecte la estabilidad del Puente y/o la seguridad de las personas. 
Solo hasta después de un año de la puesta en operación (20 de diciembre de 2019) y 4 meses después de la entrega y recibo definitivo de obra (30 de julio de 2020), se contrató un esquema de seguridad privada (...) y, que a la fecha ha sido inocuo y no ha logrado disuadir de manera eficaz a los vándalos y no ha sido una medida efectiva de mitigación para el robo continuado de los elementos del puente. También, a la fecha, el puente se encuentra sin iluminación y sin instrumentación, a pesar de las cuantiosas inversiones realizadas para tal fin, sin haber logrado los beneficios esperados de la aplicación de los recursos públicos invertidos en la implementación de estas obras.</t>
  </si>
  <si>
    <t>Gestión antieconómica e ineficaz del recurso, producto del incumplimiento de los deberes de la Entidad estatal para la salvaguarda de los bienes a su cargo (...) lo cual ha conllevado a la no utilización tanto de la iluminación en el puente como la instrumentación de la misma, a la pérdida y deterioro de las inversiones realizadas y a la necesidad de tener que realizar nuevamente inversiones para colocar en funcionamiento la iluminación de la estructura.</t>
  </si>
  <si>
    <t>Recuperación de los recursos de los bienes del Puente Pumarejo que fueron afectados por actos de vandalismo y  que están garantizados por las pólizas del INVIAS.</t>
  </si>
  <si>
    <t xml:space="preserve">Hacer  las respectivas reclamaciones para hacer efectivas  las pólizas tomadas por el  INVIAS respecto a los bienes vandalizados en el Puente Pumarejo </t>
  </si>
  <si>
    <t xml:space="preserve">Reclamaciones ante las aseguradoras </t>
  </si>
  <si>
    <t>H19AC2020. Corrosión en pantallas antiviento nuevo Puente Pumarejo.
Dentro de las actividades contempladas en el contrato 642 de 2015, se encuentra la instalación de una baranda principal que hace las veces de pantalla antiviento y antisuicidio. (...) Para la construcción y colocación de dichos elementos se consideró que los mismos fueran de acero estructural tipo ASTM A572 G50, y que, para proteger los elementos de una corrosión prematura por agentes externos (agua, ambiente salino, viento), se hiciera pintado de los mismos con pintura alquídica. (...) Sin embargo, con posterioridad a la entrega y recibo definitivo de la obra por parte de la interventoría y el Instituto, el administrador vial evidenció corrosión prematura en las barandas del puente, lo cual fue informado en el mes de septiembre al Instituto. 
Desde noviembre de 2020 hasta la fecha, el contratista se encuentra en el proceso de la realización de las acciones correctivas para solucionar los eventos de corrosión prematura. Sin embargo, se evidencia que los ritmos de trabajo son lentos, toda vez que se cuenta con un solo frente de trabajo y las actividades son de tipo manual, debido a que los vientos fuertes en la zona impiden el uso de un compresor de aire para la aplicación de la pintura. 
(...) se pudo constatar que, aunque se están adelantando las labores de reparación de la baranda, en las zonas reparadas ya se empieza a evidenciar nuevamente problemas de corrosión.</t>
  </si>
  <si>
    <t>La decisión del contratista en cuanto al tipo de material a colocar no era la más adecuada, toda vez que el ambiente al que se encuentra expuesta dicha estructura es bastante agresivo (…) y se evidencia que la pintura alquídica no es suficiente para evitar la exposición a la abrasión y a la corrosión en el material. Lo anterior obliga a la Entidad encargada del bien a realizar mantenimientos periódicos en lapsos cortos de tiempos.
De igual manera, se evidencia las deficiencias en el ejercicio de supervisión e interventoría, en donde en su ejercicio de revisión y control no objetó las propuestas técnicas del contratista, para velar por una calidad excelente de las obras a entregar, y adicionalmente no fue acucioso en el recibo de las obras ejecutadas por el contratista, generando reprocesos y riesgos en detrimento de la función administrativa de mantenimiento de la estructura que debe ejercer la Entidad</t>
  </si>
  <si>
    <t xml:space="preserve">Garantizar la calidad de la pintura aplicada al puente por parte del contratista de la obra. </t>
  </si>
  <si>
    <t>Reparación por parte del contratista y recibo por parte de la interventoría como garantía, de los defectos en la pintura derivados de los eventos de corrección prematura detectados por el Ente de Control.</t>
  </si>
  <si>
    <t>H20AC2020. Definiciones en torno a la gestión de la información generada por la instrumentación del Puente Pumarejo.
Con respecto al punto 5, en el 011019_plan_anual_adq_310119.xlsx de 2019 se menciona la “Adquisición de infraestructura en la nube – Azure de Microsoft” mas no se encontró evidencia alguna de la adquisición del software especializado relacionado con la interpretación de los datos generados.
Con respecto al punto 7, (...) se puede inferir la no existencia de un área funcional específica que maneje la instrumentación. Así mismo, de la información enviada por la Entidad a la solicitud AC-28, no se encontró información alguna con relación a este tema.
(...) Al no estar generando los reportes esperados y al no contar con el software para su interpretación, la Dirección del INVÍAS no está contando con un insumo importante para la toma de decisiones en el momento de presentarse algún fenómeno natural o estructural que afecte la estabilidad del Puente y/o la seguridad de las personas.</t>
  </si>
  <si>
    <t>Debilidades en la gestión del proyecto de instrumentación, al no tener definida un área responsable de su ejecución, la adquisición parcial de las licencias de software para su manejo y lo relacionado con el manejo de la información generada y la toma de decisiones gerenciales.</t>
  </si>
  <si>
    <t>Elaborar guía para la gestión, implementación y operación tanto de la instrumentación como de la información que se derive de la infraestructura vial de puentes y viaductos en el país.</t>
  </si>
  <si>
    <t>Documentación y socialización de la guía para la gestión, implementación y operación tanto de la instrumentación como de la información que se derive de la infraestructura vial de puentes y viaductos en el país.</t>
  </si>
  <si>
    <t xml:space="preserve">Guía socializada e implementada </t>
  </si>
  <si>
    <t>Presuntamente las causas de las fallas evidenciadas corresponden a posibles deficiencias constructivas o uso de materiales que no cumplen con las características y especificaciones requeridas acorde con los diseños presentados.
Deficiencias en las obras ejecutadas por parte del contratista de obra, debilidades en la interventoría y la supervisión, y falta de gestión de la administración para tomar acciones correctivas y aplicar las pólizas respectivas.</t>
  </si>
  <si>
    <t xml:space="preserve">
Iniciar proceso de siniestro de la póliza  por el presunto incumplimiento de las obligaciones estipuladas en los  Manuales de Contratación e Interventoría en lo correspondiente al recibo definitivo de las obras.</t>
  </si>
  <si>
    <t xml:space="preserve">
Proceso de siniestro de póliza por el incumplimiento de las obligaciones del contratista.</t>
  </si>
  <si>
    <t xml:space="preserve">
Inicio de siniestro de la póliza </t>
  </si>
  <si>
    <t>H1D2021. Daños prematuros en la vía - Obras ejecutadas contrato 1387 de 2015.
De acuerdo con visita de inspección visual realizada por parte de la Contraloría General de la Republica el día 23 de noviembre de 2021, se evidencia una falla generalizada en la vía por desgaste superficial de la capa de rodadura, aspecto que lleva a que existan diferentes grados de severidad acelerando los procesos de desintegración de la capa de rodadura por la pérdida de los agregados, en la vía objeto de ejecución del contrato 1387 de 2015, siendo estos recurrentes en gran parte del tramo vial, y los cuales se vienen presentando desde la entrega de las obras por parte del contratista, sin que a la fecha se presenten acciones concretas que permitan subsanar las fallas evidenciadas.</t>
  </si>
  <si>
    <t>D2021</t>
  </si>
  <si>
    <t>AC2020</t>
  </si>
  <si>
    <t>H1ANTYSTODOM2021. Plazo de calibración de diseños en la ejecución de la etapa de preconstrucción del proyecto de ciclorrutas del convenio 2017–AS–20–0025 entre Gobernación de Antioquia e Indeportes y Contrato 171-2018. 
La cláusula séptima del Convenio Interadministrativo N° 1234, firmado el 10 de noviembre de 2017, entre Instituto Nacional de Vías – INVÍAS, y el Departamento de Antioquia - Secretaría de Infraestructura Física, indica lo siguiente: “CLAÚSULA SÉPTIMA: OBLIGACIONES A CARGO DEL DEPARTAMENTO: 1) (...) obtener previo a la contratación de las obras, los diseños, planos, estudios y todos los documentos técnicos para el adecuado desarrollo de las obras (…)”.
Así mismo, el Pliego de Condiciones Definitivo de la Licitación Pública LP-004 de 2018, para el contrato de obra, estableció lo siguiente con respecto a los plazos para la calibración de estudios y diseños requeridos para construir las obras objeto del contrato: (...) En esta etapa el contratista deberá realizar todas y cada una de las intervenciones necesarias y suficientes para llevar a nivel de Fase III los estudios y diseños existentes para construir las obras objeto del contrato (…). Para todos los efectos las intervenciones sobre los Estudios y Diseños son responsabilidad del Contratista. La etapa de preconstrucción tendrá un plazo de treinta (30) días calendario.
El pliego de condiciones para el contrato de interventoría 1355 de 2018, el cual hace parte del contrato, establece en el numeral 8.25.1. Aprobación de Estudios y Diseños lo siguiente: “(…) Es responsabilidad del interventor exigir al contratista el cumplimiento de los plazos establecidos contractualmente para la entrega de Estudios y Diseños y en caso de incumplimiento adelantar las gestiones requeridas para iniciar las acciones administrativas a que haya lugar”.
En la información suministrada por la entidad (INDEPORTES), se observó que existió incumplimiento en la ejecución contractual a lo establecido en el pliego de condiciones definitivo con relación a los términos previstos para la entrega definitiva de los estudios y diseños calibrados a Fase III requeridos para construir las obras objeto del contrato, tal como consta en el informe mensual de interventoría No. 13 correspondiente al período del 01 al 15 de diciembre de 2019 y sus anexos técnicos, ya muy cerca de la terminación del plazo inicial.</t>
  </si>
  <si>
    <t>Incumplimiento de las obligaciones expresamente pactadas en el Pliego de Condiciones Definitivo de la Licitación Pública LP-004 de 2018 numeral 1.3. ETAPA DE PRECONSTRUCCIÓN, al no entregarse en el plazo establecido de treinta (30) días calendario, la calibración a nivel de Fase III de los estudios y diseños existentes, necesarios para construir las obras del contrato, lo cual, generó el consiguiente atraso de la ejecución de las obras.
(...) deficiencias en la gestión y control del supervisor e  interventor para hacer cumplir esta exigencia acorde con lo establecido en el pliego de condiciones, toda vez que la calibración de estudios y diseños fue ejecutada durante el desarrollo de la ejecución del contrato (...).
(...) las dificultades presentadas en la ejecución del contrato se hubieran podido subsanar si desde la fase de la elaboración y revisión de la formulación del proyecto se hubiera realizado una planeación adecuada que permitiera que el proyecto estuviera lo más ajustado posible y así el contratista hubiera realizado la calibración de los diseños a fase III en el tiempo acordado y de una manera más ágil y oportuna, lo que evitaría la suspensión del contrato y los retrasos en la entrega de las obras.</t>
  </si>
  <si>
    <t>H2ANTYSTODOM2021. Principio de planeación, viabilización y contratación del proyecto ciclorrutas en el Departamento de Antioquia, contrato 171 de 2018.  
El Instituto Departamental de Deportes de Antioquia, INDEPORTES, realizó el proceso de selección mediante el cual suscribió el Contrato de Obra No. 171 – 2018 (...) con el Consorcio Ciclo–infraestructura por $44.136.796.199 y un plazo de 11 meses a partir de la suscripción del acta de inicio que tiene fecha del 28 de enero de 2019. 
El Contrato se suspendió mediante acta 1 con fecha del 23/12/2019, faltando 5 días para el vencimiento del tiempo contractual, con un avance físico de la obra del 12% y un avance financiero del 6%, según consta en informes de interventoría.
(...) al contrato se le realizaron 13 actas de suspensiones en total por un periodo de 335 días calendario, se hicieron tres prorrogas por 9 meses. El 17 de septiembre de 2021, fecha en que se realizó visita técnica por parte de la Contraloría General de la República, el contrato estaba con las obras terminadas y suspendido, faltando seis días para la terminación del tiempo contractual.</t>
  </si>
  <si>
    <t>Debilidades en la planeación y viabilización desde la fase inicial del proyecto, por lo cual se tuvieron retrasos en la calibración de los diseños y en los tiempos requeridos para la elaboración y obtención de permisos y licencias por parte de autoridades ambientales y de las administraciones municipales, derivando en la no entrega oportuna de las obras de acuerdo con los plazos establecidos contractualmente. 
Deficiencias en el cumplimiento de requisitos exigidos durante la etapa de estructuración y formulación del proyecto respecto al trámite para la obtención de permisos de intervención vial, ingreso a los lotes donde se van a construir las obras (servidumbre), diseños definitivos de secciones transversales de ciclorruta, diseño y lineamiento geométrico, diseño de obras hidráulicas y pavimentos necesario para la ejecución de las obras; así como la falta de control en la revisión y evaluación de los requisitos técnicos obligatorios establecidos para la viabilización de los proyectos.</t>
  </si>
  <si>
    <t xml:space="preserve">Administrativo con presunta connotación disciplinaria </t>
  </si>
  <si>
    <t>Deficiencias de planeación, control, gestión y supervisión para viabilizar adecuadamente el proyecto, subestimando la totalidad de recursos físicos y financieros requeridos (gestión predial, permisos y licencias) para el desarrollo y ejecución del proyecto.
(...) Es cierto que la coordinación de las actividades de planeación y ejecución del alcance de las obras debían ser primordialmente observadas por INDEPORTES y la gobernación, pero también tiene cierto grado de participación INVÍAS, acorde con las consideraciones de la cláusula 8 del convenio 1234 de 2017 y cláusula novena de la “vigilancia y control de la ejecución del convenio” y si bien lo dice en su respuesta “Papel crucial desempeña la interventoría contratada por el INVÍAS frente a la revisión de los diseños”, se anota que INVÍAS, como supervisor del correcto desarrollo y ejecución del convenio debería haber efectuado la revisión y estudio preliminar de la documentación utilizada por INDEPORTES para apertura del proceso licitatorio.
INVÍAS requirió a la gobernación información acerca del alcance del proyecto el 13 de abril de 2020, casi un año y medio después de haberse iniciado el contrato de obra, además, solicitan ampliar la información acerca de los diferentes incumplimientos que ha tenido el contratista y que hacen que las obras no avancen, ya que el Consorcio Ciclorrutas hasta ese momento no había subsanado la calibración de diseños y desde noviembre de 2019 se solicitó proceso sancionatorio contra el contratista de obra, pero según la documentación contractual disponible, Indeportes no ejecutó la recomendación realizada por la interventoría.
Por la valoración incompleta y proyección de los diseños fase 2 y la tardía entrega de los diseños fase 3, el proyecto sufrió una serie de cambios que recortaron significativamente su alcance y de haberse efectuado una adecuada supervisión por parte de INDEPORTES como entidad contratante y de INVÍAS como entidad aportante de los dineros, se hubiera definido un objeto contractual y unos pliegos de condiciones acordes con un alcance real.
(...) se precisa según la respuesta que tanto la Gobernación, INDEPORTES e INVÍAS contaban con un supervisor para el proyecto, pero ninguno de ellos atendió a las advertencias de la interventoría, a pesar de la experiencia requerida que deben de tener todos estos funcionarios para el manejo de estas situaciones y hacer uso de las facultades administrativas y legales a su disposición.</t>
  </si>
  <si>
    <t>Aplicar estrictamente los lineamientos establecidos en el manual de interventoría del invias ( resolución No. 319 del 26/01/2022) el cual es aplicable a los convenios interadministrativos que suscribe esta entidad.</t>
  </si>
  <si>
    <t>Socialización del manual de interventoría.</t>
  </si>
  <si>
    <t>Agendamiento de socialización del manual de interventoría</t>
  </si>
  <si>
    <t>DEO-SVR</t>
  </si>
  <si>
    <t xml:space="preserve">H4ANTYSTODOM2021. Avance físico - financiero de las obras del contrato 171 de 2018 y labor de interventoría contrato 1355 de 2018.
El Instituto Departamental de Deportes de Antioquia, INDEPORTES, realizó el proceso de selección mediante el cual suscribió el Contrato de Obra 171 de 2018, con el Consorcio Ciclo Infraestructura por $44.136.796.199 y un plazo de 11 meses a partir de la suscripción del acta de inicio que tiene fecha del 28 de enero de 2019.  
A su vez, el Instituto Nacional de Vías – INVÍAS, realizó el proceso de selección mediante el cual suscribió el contrato de interventoría 1355 de 2018, con el Consorcio Ciclorruta, por $3.120.205.437, plazo contractual de 12 meses, con fecha de inicio el 27 de diciembre de 2018, con el fin de darle seguimiento al contrato de obra 171 de 2018.
El contrato de interventoría fue suspendido con acta N° 1 del 16 de diciembre de 2019 hasta el 1 de febrero de 2020 faltando 12 días para la culminación del tiempo contractual y con un avance financiero del dicho contrato del 48%. 
El contrato de interventoría suscrito con Consorcio Ciclorruta (Interventoría N°1) fue cedido al Consorcio Ciclo Rutas CCT (Interventoría N°2), quien inicia actividades según acta N°1 a partir del 15 de julio de 2020. En total el proyecto y el contrato de interventoría estuvo suspendido siete meses.
Habiendo transcurrido 11 meses y 20 días, se aprecia que la Interventoría N°1 consumió casi la totalidad del plazo contractual inicialmente concedido (12 meses), tiempo durante el cual el avance físico de las obras fue de 13,89%. (...) Contrario a lo anterior, el contrato de interventoría 1355 de 2018 tuvo una ejecución financiera por $1.502.743.875, equivalente al 48.2% de su valor total, presentándose una gran diferencia entre el avance del contrato de obra e interventoría. 
Por su parte, la interventoría N° 2 en un tiempo de 10 meses de ejecución reportados hasta el 19 de abril de 2021 (incluidas suspensiones aprobadas), logró que las obras del contrato de obra tuvieran un avance físico del 79.11% (avance acumulado total del 93,01%), con un costo de recursos utilizados para este servicio de interventoría de $1.110.737.74 equivalente al 35.6% del valor del contrato, siendo evidente la eficiencia de la segunda interventoría con mayor avance de obra y menor valor de recursos utilizados, con respecto a la interventoría N° 1. </t>
  </si>
  <si>
    <t>Deficiencias en el control, supervisión y gestión por parte de INVÍAS e INDEPORTES y en la labor de la interventoría N°1, que permitieran el adecuado desarrollo del proyecto y reinicio oportuno del contrato de interventoría luego de las sucesivas suspensiones.</t>
  </si>
  <si>
    <t xml:space="preserve">H5ANTYSTODOM2021. Seguridad vial y de desplazamiento en ciclorrutas del proyecto y calidad y durabilidad de las obras ejecutadas en el frente AMVA - Polideportivo Tulio Ospina de Bello del contrato 171 de 2018.  
Mediante visita técnica a las obras ejecutadas en los distintos frentes, se observa que existen discontinuidades y ausencia de elementos de seguridad vial tales como barandas y señalización horizontal y vertical, así como, desgastes y daños prematuros en algunos ítems ejecutados en el frente AMVA-Polideportivo Tulio Ospina de Bello. Lo anterior afecta la seguridad de los usuarios de la ciclorruta y por ende genera riesgos de accidente a la población beneficiaria del proyecto. </t>
  </si>
  <si>
    <t xml:space="preserve">Deficiencias en la ejecución indicando que su calidad no es la requerida, dejando expuestos a riesgos de accidente a los usuarios y generando un menor nivel de servicio de esta infraestructura. </t>
  </si>
  <si>
    <t xml:space="preserve">Solicitar a la Gobernación de Antioquia que requiera al contratista de obra para que subsane los hallazgos realizados por la Contraloría General de la Republica y de acuerdo a la respuesta del contratista, proceder en consecuencia, bien sea declarando el siniestro o remitiendo informe con registro fotográfico de los hallazgos subsanados. 
</t>
  </si>
  <si>
    <t>Reparación por parte del contratista y recibo por parte de Indeportes y la  Gobernación de Antioquia como garantía, de los defectos detectados por el Ente de Control.</t>
  </si>
  <si>
    <t xml:space="preserve">Informe de Indeportes y la Gobernación de Antioquia con registro fotográfico del recibo de las obras a satisfacción. En caso de no subsanación el informe de declaratoria del siniestro   </t>
  </si>
  <si>
    <t xml:space="preserve">Administrativo con presunta connotación fiscal y disciplinaria </t>
  </si>
  <si>
    <t xml:space="preserve">H6ANTYSTODOM2021. Actividades y pagos realizados en el frente de Occidente en contrato de obra 171 de 2018 y contrato de interventoría 1355 de 2018. 
Pago de actividades en el frente de Occidente, tanto de obra por $53.116.110 como por el servicio de interventoría por $47.787.480, sin disponer de los diseños definitivos y aprobados en fase III, al final se determinó no construir los tramos de este frente ante las necesidades prediales y el alto costo de los terrenos requeridos. Lo anterior, generó detrimento patrimonial por $100.903.590 debido a la inversión de recursos que no aportaron utilidad ni beneficio a la comunidad.
Para el desarrollo del contrato de obra, en el frente de Occidente se tenía proyectada la construcción de dos tramos de ciclorruta entre el Puente de Occidente (Santafé de Antioquia) hacia el municipio de Sopetran con una longitud de 15,59 Km. 
Desde el inicio del contrato hasta el mes de julio de 2019, se realizaron actividades de localización y replanteo, gestión ambiental y predial, por un valor total de $53.116.110, lo anterior, sin disponer a tal fecha de los diseños definitivos y aprobados en fase III. Se analiza por las diferentes partes (INVÍAS, Gobernación de Antioquia, INDEPORTES, Interventoría y Contratista), que, ante las necesidades prediales y alto costo de los terrenos requeridos en el frente de Occidente, estos tramos de ciclorruta no son viables y determinan el traslado de los recursos correspondientes por $18.763.786.844 para el frente de Urabá.  (...) Las anteriores actividades y pagos fueron aprobados por la interventoría. 
(...) Al evaluar el costo de las actividades pagadas en el frente de Occidente del proyecto, en labores de interventoría por $47.787.480, equivalen a un porcentaje del 89,97% de lo pagado en el contrato de obra por $53.116.110, lo que es no es coherente con la proporción de costos del proyecto, ni normal para obras de construcción. </t>
  </si>
  <si>
    <t xml:space="preserve">Se ocasiona porque no se viabilizó oportunamente el frente de Occidente del proyecto e incumplir con la oportuna calibración de los diseños que conllevó a la decisión de no construir estos tramos y evitar incurrir en los costos referidos en los hechos mencionados en el contrato de obra e interventoría, además de vislumbrar deficiencias de planeación, gestión, control y supervisión para garantizar la madurez, valoración y adecuada viabilización del proyecto, lo que permitió la inversión de un total de $100.903.590 en actividades ejecutadas en el frente de Occidente no construido.
INVÍAS menciona en su respuesta que la viabilidad del proyecto es de la entidad contratante IINDEPORTES, pero, según el numeral 7 de la cláusula octava del convenio 1234 de 2017, quien da el visto bueno a los pliegos es INVÍAS; además, dentro de sus obligaciones también está supervisar el desarrollo del convenio; (...) es importante hacer la mención también a INVÍAS de que la fase II de unos diseños tiene como fin establecer la “Factibilidad”, por lo tanto, previo al inicio de la ejecución de este proyecto se debió haber tenido unos diseños con la información a profundidad, una propuesta económica final, unos estudios ambientales además del conocimiento del costo de la gestión predial para este tramo.
(...) con la no ejecución de este tramo, se puede concluir la falta de claridad y la debilidad de los diseños proporcionados en fase II por la entidad contratante. </t>
  </si>
  <si>
    <t xml:space="preserve">H9ANTYSTODOM2021. Giro de los recursos del convenio interadministrativo N° 01241 de 2017.
En la evaluación realizada al Convenio Interadministrativo N° 01241 de 2017, suscrito entre el Instituto Nacional de Vías y el municipio de Santo Domingo Antioquia, se constató (...) en la conciliación bancaria correspondiente a la cuenta corriente del convenio, se observó para el día 12 de diciembre del año 2019 cinco (5) transferencias electrónicas realizadas en el portal transaccional que suman $85.819.791. Es importante indicar que el convenio interadministrativo deja claro que solo se debe realizar pagos en cheque con firmas conjuntas correspondientes al interventor contratado por el INSTITUTO y del Tesorero de EL MUNICIPIO. </t>
  </si>
  <si>
    <t>Trasgresión del control establecido en el convenio causado por la debilidad en el seguimiento y control a los recursos consignados en la cuenta por parte de la supervisión y la interventoría, lo que aumenta el riesgo en el manejo de estos recursos que podría conllevar a ser usados para fines diferentes al establecido en el convenio.</t>
  </si>
  <si>
    <t>H10ANTYSTODOM2021. Principio de planeación contrato de obra pública Nº L-2018-004 municipio de Santo Domingo - Antioquia.
Se observó que existió incumplimiento por parte del contratista en los términos establecidos para la entrega definitiva de los ajustes y actualización de los estudios y diseños (estructurales, hidráulicos, hidrológicos, diseño geométrico), para la ejecución de las obras contempladas en el contrato, toda vez que, en los informes mensuales de interventoría, se señala reiteradamente lo siguiente: “(…) No se ha concluido la etapa de estudios y diseños, faltando por parte del contratista dar respuesta a las observaciones de la interventoría en aspecto Hidráulicos e Hidrológicos …”.</t>
  </si>
  <si>
    <t xml:space="preserve">Deficiencias por parte del contratista en la revisión, ajuste y actualización de los estudios y diseños iniciales del proyecto, toda vez que dicha actividad fue ejecutada durante el desarrollo de la ejecución del contrato, incumpliendo con el plazo de los dos (2) meses establecidos a partir de la suscripción del acta de inicio de obra para su entrega definitiva, generando retrasos en el cronograma establecido para la ejecución de obras. </t>
  </si>
  <si>
    <t>H11ANTYSTODOM2021. Planeación y estructuración contrato de obra pública Nº L-2018-004 municipio de Santo Domingo - Antioquia.
Realizada la revisión de la información que soporta la ejecución del contrato de obra pública N° L-2018-004, se observó que el municipio de Santo Domingo realizó una adición presupuestal por $6.601.329.636 equivalente al 47,50% del valor inicial del contrato, debido a que, según lo establecido en el Otrosí N°1, en desarrollo de la etapa de revisión se identificaron por parte del contratista, la interventoría y la supervisión del contrato varios requerimientos de obras complementarias consistentes en la construcción de muros de contención en concreto reforzado, alcantarillas transversales de 36 pulgadas, construcción de sumideros, reparación de pavimento articulado; al igual que 55 ítems no previstos, que no habían sido contemplados en el presupuesto inicial del proyecto (ver tabla N°19) que en términos generales eran previsibles para el normal desarrollo de la obra.</t>
  </si>
  <si>
    <t>Deficiencias por parte del municipio de Santo Domingo en la etapa de planeación para la elaboración de los estudios y diseños requeridos, que permitieran establecer con mayor precisión las obras requeridas para la terminación de proyecto, generando un incremento significativo del presupuesto, representado en un 47,50% del valor inicial estimado, conllevando a mayores costos económicos y tiempos requeridos para la terminación de las obras.</t>
  </si>
  <si>
    <t>H13ANTYSTODOM2021. Deficiencias técnicas en la ejecución del contrato de obra pública L2018-004 de 2018 del municipio de Santo Domingo - Antioquia.
Durante el recorrido se presentaron las siguientes deficiencias técnicas: 
1. La obra de arte ubicada sobre la abscisa k0+218 margen izquierdo de la vía - alcantarilla de Ø36” de longitud 18,00 m en tubería PVC Novafort Pavco, la tubería instalada presenta fracturamiento y rotura de las paredes circulares.
2. En el costado derecho sobre la abscisa k0+454 de la vía, específicamente en el box coulvert del afluente Nº 2 se evidenció la no terminación de la construcción del box coulvert.
3. En el costado derecho sobre la abscisa k0+464,6 de la vía, específicamente 3 m a la salida del box coulvert Nº 2 del afluente principal se evidenció el cambio de nivel en la placa de fondo del canal, lo cual ha generado socavación aproximada de la placa de 10,0 cm en el extremo izquierdo y en una socavación aproximada de la misma placa 5,0 cm en el extremo derecho en la longitud de 6 metros de la placa del canal.
4. Se evidenció la erosión del talud que se encuentra sobre el box coulvert construido en la margen izquierda de la vía en el afluente Nº 1.
5. En el costado derecho sobre la misma abscisa (k0+277) de la vía, se evidenció que, para garantizar la estabilización del talud, se instalaron unos sacos en fibra que contienen material de suelo confinado, (...) los cuales presentan deterioro por perdida de la fibra y exposición a los impactos negativos del clima (intemperismo).
6. En el costado derecho sobre la abscisa k0+485 de la vía, específicamente en el talud que colinda con el box coulvert del afluente Nº 2 se evidencio el daño del geotextil y socavación del terreno.
7. En la abscisa k0+210 hasta K0+240 de la vía se evidencia una dilatación entre la cuneta y el borde del pavimento.
8. En el costado derecho sobre la abscisa k0+346 de la vía, específicamente en el interior del box coulvert Nº1 (...) del afluente principal se evidenció una estructura de concreto en forma de ele (L) (...) la cual no fue removida del canal, generando un obstáculo para el flujo del agua de la quebrada San Miguel y por consiguiente acumulación de arenas. 
9. En cuanto a la reinstalación del adoquín se pudo evidenciar que se presentan problemas de instalación (asentamientos, levantamientos y fracturamiento de adoquín) contiguo al muro de la vía.</t>
  </si>
  <si>
    <t xml:space="preserve">Debilidades en las labores de vigilancia, control y seguimiento de la interventoría, en la verificación de la calidad de los bienes y servicios adquiridos por la Entidad Estatal y el cumplimiento de las normas técnicas por parte del contratista. Así mismo, debilidades en las labores de supervisión por parte del INVÍAS (visita previa de obra), en aras de requerir al contratista de obra, el cumplimiento de las obligaciones previstas en el contrato de obra y el convenio, en cuanto a la estabilidad y calidad de la obra. </t>
  </si>
  <si>
    <t xml:space="preserve">Solicitar al Municipio de Santo Domingo que requiera al contratista de obra para que subsane los hallazgos realizados por la Contraloría General de la Republica y de acuerdo a la respuesta del contratista, proceder en consecuencia, bien sea declarando el siniestro o remitiendo informe con registro fotográfico de los hallazgos subsanados. 
</t>
  </si>
  <si>
    <t>Reparación por parte del contratista y recibo por parte del Municipio de Santo Domingo como garantía, de los defectos detectados por el Ente de Control.</t>
  </si>
  <si>
    <t>Informe del Municipio de Santo Domingo con registro fotográfico del recibo de las obras a satisfacción. En caso de no subsanación el informe de declaratoria del siniestro.</t>
  </si>
  <si>
    <t>Administrativo con connotación disciplinaria y otra incidencia para traslado a la Corporación Autónoma CORNARE</t>
  </si>
  <si>
    <t>H14ANTYSTODOM2021. Gestión predial – ambiental construcción de Jarillón en material de préstamo del contrato de obra pública L2018-004 de 2018 de Municipio de Santo Domingo - Antioquia. 
En la visita de auditoría realizada desde el 14 hasta el 17 de septiembre de los corrientes, al municipio de Santo Domingo para la vigilancia fiscal del Contrato de Obra Nº L2018-004 del 14/08/2018, se observó lo siguiente: En el Jarillón construido en material de préstamo (Longitud: 376.4ml) sobre la margen derecha de la quebrada San Miguel, contiguo al canal abierto (en concreto), se evidenció cinco predios los cuales han invadido la corona del Jarillón en 110 metros lineales.
En los descargos, el INVÍAS manifestó lo siguiente: “Una vez concluida la obra se iniciaron, por parte de algunos propietarios de predios adyacentes al Jarillón, actividades de instalación de estantillos de madera y alambre de púa sobre la corana del Jarillón, invadiendo y deteriorando la obra recientemente construida. 
Este aspecto se socializo inicialmente, por parte de la Interventoría con el dueño del primer predio que realizó la invasión, recibiendo intimidaciones y malos tratos por parte del señor poseedor del predio. La interventoría siempre informo de estas irregularidades, a la entidad contratante y a las autoridades del municipio, tal y como quedó plasmado en los informes mensuales de Interventoría. A la fecha son cinco (5) predios que presentan invasiones del Jarillón".</t>
  </si>
  <si>
    <t xml:space="preserve">Debilidades en las labores de seguimiento y control en el componente de gestión predial por parte de la interventoría, en virtud de verificar que los predios en donde se realizaron las obras fueran de propiedad o estén a cargo del INVÍAS o del ente territorial. 
Así mismo, debilidades en la gestión predial y ambiental por parte del Municipio en relación con la vigilancia, seguimiento y control de las áreas de ronda y retiros obligatorios de los titulares o poseedores de estos predios en la quebrada San Miguel, cuya titularidad son del estado y el trámite administrativo para la aplicación del procedimiento sancionatorio ambiental por parte de la Corporación Autónoma Regional de las Cuencas de los Ríos Negro - Nare “CORNARE” lo cual genera un impacto ambiental negativo en la estabilidad, conservación y mantenimiento de dicha obra pública. 
Teniendo en cuenta lo expuesto por el INVÍAS, no es posible valorar por el ente de control fiscal tales afirmaciones, toda vez que no se adjuntaron los soportes que confirmen la entrega de los archivos físicos o digitales (email) de los informes de interventoría junto con los números de radicado al Municipio de Santo Domingo, por parte del Consorcio IDF – ARA, contratista de interventoría Nº 00998 de 2018.   </t>
  </si>
  <si>
    <t>Administrativo con alcance disciplinario y otra incidencia, para traslado al Ministerio de Trabajo</t>
  </si>
  <si>
    <t xml:space="preserve">H15ANTYSTODOM2021. Reclamación salarios y prestaciones del contrato de obra pública L2018-004 de 2018 de municipio de Santo Domingo - Antioquia.
En la visita de auditoría realizada desde el 14 hasta el 17 de septiembre de los corrientes, al Municipio de Santo Domingo para la vigilancia fiscal del Contrato de Obra Nº L2018-004 del 14/08/2018, se observó:
(...) al no verificar el pago de salarios y prestaciones sociales por parte del contratista, ha generado reclamación de algunos extrabajadores de la empresa contratista INGECON, por el pago de salarios y cesantías de los años 2019 y 2020, relacionados con la ejecución del contrato de obra L2018-004; los cuales a la fecha no han sido cancelados. </t>
  </si>
  <si>
    <t xml:space="preserve">Debilidades en las labores de vigilancia, control y seguimiento de la interventoría, en la verificación del pago de salarios y prestaciones sociales por parte del contratista al personal vinculado a la obra, para el periodo correspondiente a los pagos de las actas de recibo parcial de obra. 
Así mismo, debilidades de supervisión en aras de requerir al contratista de obra, el cumplimiento de las obligaciones previstas en la Cláusula Octava del contrato, especialmente en la aplicabilidad de la garantía única de cumplimiento por el pago de salarios, prestaciones sociales del personal reclamante, vinculado para la ejecución de los trabajos. </t>
  </si>
  <si>
    <t xml:space="preserve">H16ANTYSTODOM2021. Liquidación de contratos. Convenio N° 01241 de 2017 - contrato de obra pública N° L-2018-004 - contrato de interventoría N° 998 de 2018.
En evaluación realizada a la información enviada por el INVIAS y el municipio de Santo Domingo, correspondiente a los contratos - CONVENIO 01241 DE 2017 - CONTRATO DE OBRA PÚBLICA N°L-2018-004 – CONTRATO DE INTERVENTORÍA N°. 998 DE 2018 respectivamente, se observó que los mismos a la presente fecha (septiembre de 2021), se encuentran sin la correspondiente liquidación pese al cumplimiento de los plazos estipulado por las partes en el contrato. 
Es oportuno indicar que la fecha máxima de ejecución de los contratos, incluidas las prórrogas que se efectuaron a los mismos, era hasta el día 24 de diciembre de 2020. </t>
  </si>
  <si>
    <t xml:space="preserve">Debilidades de seguimiento, control y supervisión en la ejecución de los recursos, con el riesgo de quedar obligaciones pendientes de cumplir por las partes o en su defecto, la pérdida de competencia para liquidarlo unilateralmente, impidiendo la posibilidad de declararse las partes a paz y salvo respecto a las obligaciones adquiridas con la suscripción del contrato. </t>
  </si>
  <si>
    <t>SUBDIRECCIÓN DE PLANIFICACIÓN DE INFRAESTRUCTURA</t>
  </si>
  <si>
    <t>SPI</t>
  </si>
  <si>
    <t>ANTYSTODOM2021</t>
  </si>
  <si>
    <t>H22AT75-OCAD PAZ. BPIN BOLÍVAR 2017000020090 Contrato de Interventoría N°. 935-2018.
El Instituto Nacional de Vías suscribió el contrato de interventoría 935-2018, el 05 de julio, cuyo objeto fue la "interventoría técnica, administrativa, financiera y ambiental para la construcción de pavimentación en concreto asfáltico de la vía que conduce de la cabecera municipal de Regidor al municipio de Río Viejo.
No se cumplió a cabalidad con realizar labores de control y vigilancia, incumpliendo lo establecido en la Ley 1474 de 2011, artículo 82, que se refiere a la Responsabilidad de los Interventores (...). También incumpliendo las clausulas del Contrato de Interventoría N°. 935 de 2018, en la cual se plasman todas las obligaciones a cargo de la interventoría.
Se cobra una cantidad de Km adicional (0.882) lo cual corresponde al 0.16%  del valor total pagado dentro del contrato de obra principal de obra N°. 2483-2018.
Se configura un hallazgo por un valor de $2.451.190.</t>
  </si>
  <si>
    <t>H20AT75-OCAD PAZ. BPIN BOYACÁ 20171301010085 Contrato de Interventoría N°. 973 - 2018. 
El Instituto Nacional de Vías suscribió el contrato de interventoría (…) el 23 de julio de 2018, cuyo objeto fue la "Interventoría técnica administrativa, financiera y ambiental para la rehabilitación de la vía Vado Hondo - Labranzagrande Dpto. de Boyacá" (...).
No se cumplió a cabalidad con realizar labores de control y vigilancia, incumpliendo lo establecido en la Ley 1474 de 2011, artículo 82, que se refiere a la Responsabilidad de los Interventores (...), toda vez que se evidenciaron fallas en la calidad del contrato de licitación pública N°. 1694 de 2018, minuta principal. También incumpliendo las cláusulas del Contrato de Interventoría N°. 973 de 2018, en la cual se plasman todas las obligaciones a cargo de la interventoría.
Por aumento en las cantidades y valores en algunos de los ÍTEMS del APU lo cual corresponde al 0,05% del valor total pagado dentro del contrato de obra principal.
Se presenta un hallazgo por $1.100.700.</t>
  </si>
  <si>
    <t>H3ANTYSTODOM2021. Disminución en el alcance del proyecto de ciclorrutas, contrato de obra 171 de 2018 y convenio 2017-AS-20-0025.
El Instituto Nacional de Vías – INVÍAS, suscribió el convenio interadministrativo 1234, de fecha 10 de noviembre de 2017, con el Departamento de Antioquia -Secretaría de Infraestructura Física (...) por $235.556.321.892, dentro de los cuales, según anexo 1, determinaron que $45.000.000.000 serían para “CICLOINFRAESTRUCTURA EN SUBREGIONES DEL DPTO DE ANTIOQUIA”. En este mismo convenio, en su cláusula primera, parágrafo segundo, se autorizó a la gobernación para celebrar convenio solamente con INDEPORTES Antioquia para la ejecución de la ciclo infraestructura.
Del anterior convenio, nace el convenio interadministrativo de cooperación 201-AS-20-0025, entre el Departamento de Antioquia - Secretaría de Infraestructura Física y el Instituto Departamental de Deportes de Antioquia - INDEPORTES.
De este convenio de cooperación, y previo todos los pasos de una licitación Pública, INDEPORTES suscribió el contrato de obra 171 de 2018 con el Consorcio Ciclo Infraestructura, por $44.136.796.199 .
El alcance inicial del contrato de obra contemplaba la construcción de 33,76 Km de ciclorruta con un presupuesto oficial de $45.000.000.000. (...) el proceso de selección y adjudicación contractual se hizo con diseños en fase II aportados por la Secretaría de Infraestructura del departamento, siendo exigido al contratista de obra realizar el ajuste y calibración de tales diseños a fase III durante el primer mes de la ejecución del contrato, para proseguir con la gestión predial, obtención de licencias y permisos requeridos para el desarrollo de las obras. 
Por situaciones y modificaciones, el proyecto tuvo un recorte de 14,98 Km, construyendo un total de 18,77 Km (55,6% del alcance inicial; 15,56 Km en Urabá, 2,94 Km en Polideportivo Tulio Ospina y 0,27 Km del puente hacienda El Progreso) con el mismo valor contractual de $44.136.796.199.</t>
  </si>
  <si>
    <t>Actuación Especial de Fiscalización contratos de obra 171 de 2018 y L-2018-004. Convenios INVIAS, departamento de Antioquia y municipio de Santo Domingo. Vigencias 2017 - 2021. ANTYSTODOM2021</t>
  </si>
  <si>
    <t>Denuncias 2021-218052-80154-D y 2021-223671-82111-D. Contrato 1387 de 2015. Municipio de Samacá. D2021</t>
  </si>
  <si>
    <t>Auditoría de Cumplimiento 2020 y Primer Semestre de 2021 - AC2020</t>
  </si>
  <si>
    <t xml:space="preserve">1. Se llevará  a cabo mesa de trabajo con la gobernación de Magdalena, el municipio de Ciénaga y el INVIAS, con el fin de gestionar con la gobernación que se ejecute  el tramo conector en el sitio Ye de ciénaga con la variante hoy en ejecución INVIAS, dado que este tramo conector no hace parte del alcance y la licencia ambiental del proyecto del INVIAS, y si en cambio la gobernación ha gestionado el prediseño con la concesión que ellos tienen para el sector Barranquilla - Ye de Ciénaga.
  </t>
  </si>
  <si>
    <t xml:space="preserve">1. Llevar  a cabo mesa de trabajo con  El Alcalde de Ciénaga, con el fin de definir las acciones que tanto  el municipio, como el INVIAS en desarrollo del convenio 1123 de 2016  y cumplimiento de la resolución ANLA x459 del 25 de abril de 2017  efectuará, en pro de avanzar con la construcción del sector urbano en el contrato de obra 1200 de 2016.  
</t>
  </si>
  <si>
    <t>PROCESO CONTROL INTERNO DE GESTIÓN</t>
  </si>
  <si>
    <t xml:space="preserve">Instrumento que consolida las acciones de mejora, las actividades, las unidades y cantidades de medida, así como los términos que los líderes de los procesos y dependencias proponen para subsanar y corregir las causas administrativas que dieron origen a los hallazgos identificados por la Contraloría General de la República en las diferentes modalidades de auditoría o actuaciones fiscales adelantadas en el Instituto Nacional de Vías – INVIAS.
Esta herramienta elaborada por la Oficina de Control Interno, basada en el formulario F14.1: PLANES DE MEJORAMIENTO – ENTIDADES del Ente de Control, permite centralizar la información, proporcionar seguridad razonable en la integridad de los datos, conocer en tiempo real los niveles de cumplimiento de las acciones y facilitar la elaboración tanto de reportes como de estadísticas para la toma de decisiones. 
El instrumento está disponible en OneDrive institucional en el siguiente enlace, para que tanto funcionarios como colaboradores del INVIAS puedan consultar el estado del plan de mejoramiento: 
</t>
  </si>
  <si>
    <t>Base de datos plan de mejoramiento INVIAS - CGR</t>
  </si>
  <si>
    <t xml:space="preserve">BASE DE DATOS </t>
  </si>
  <si>
    <t>PLAN DE MEJORAMIENTO SUSCRITO CON LA CONTRALORÍA GENERAL DE LA REPÚBLICA - CGR</t>
  </si>
  <si>
    <r>
      <t xml:space="preserve">Dependiendo de la fecha límite establecida para el desarrollo de las actividades y el porcentaje de avance logrado, las acciones de mejora presentarán los siguientes estados:
</t>
    </r>
    <r>
      <rPr>
        <b/>
        <sz val="10"/>
        <rFont val="Arial"/>
        <family val="2"/>
      </rPr>
      <t>Cumplida</t>
    </r>
    <r>
      <rPr>
        <sz val="10"/>
        <rFont val="Arial"/>
        <family val="2"/>
      </rPr>
      <t>: Si el porcentaje de ejecución es del 100%. Se identifica con el</t>
    </r>
    <r>
      <rPr>
        <sz val="10"/>
        <color rgb="FF00B050"/>
        <rFont val="Arial"/>
        <family val="2"/>
      </rPr>
      <t xml:space="preserve"> color verde. </t>
    </r>
    <r>
      <rPr>
        <sz val="10"/>
        <color rgb="FF8FE78B"/>
        <rFont val="Arial"/>
        <family val="2"/>
      </rPr>
      <t xml:space="preserve"> </t>
    </r>
    <r>
      <rPr>
        <sz val="10"/>
        <rFont val="Arial"/>
        <family val="2"/>
      </rPr>
      <t xml:space="preserve">
</t>
    </r>
    <r>
      <rPr>
        <b/>
        <sz val="10"/>
        <rFont val="Arial"/>
        <family val="2"/>
      </rPr>
      <t>Con avance</t>
    </r>
    <r>
      <rPr>
        <sz val="10"/>
        <rFont val="Arial"/>
        <family val="2"/>
      </rPr>
      <t xml:space="preserve">: Si el porcentaje es mayor a 0% y menor que 100% y se encuentra dentro del periodo de ejecución acordado. Se identifica con el </t>
    </r>
    <r>
      <rPr>
        <sz val="10"/>
        <color rgb="FF00B0F0"/>
        <rFont val="Arial"/>
        <family val="2"/>
      </rPr>
      <t>color azul.</t>
    </r>
    <r>
      <rPr>
        <sz val="10"/>
        <rFont val="Arial"/>
        <family val="2"/>
      </rPr>
      <t xml:space="preserve">
</t>
    </r>
    <r>
      <rPr>
        <b/>
        <sz val="10"/>
        <rFont val="Arial"/>
        <family val="2"/>
      </rPr>
      <t>En término</t>
    </r>
    <r>
      <rPr>
        <sz val="10"/>
        <rFont val="Arial"/>
        <family val="2"/>
      </rPr>
      <t xml:space="preserve">: Si su avance es 0% y se encuentra dentro del periodo de ejecución acordado. Se identifica con el </t>
    </r>
    <r>
      <rPr>
        <sz val="10"/>
        <color rgb="FF7030A0"/>
        <rFont val="Arial"/>
        <family val="2"/>
      </rPr>
      <t>color púrpura.</t>
    </r>
    <r>
      <rPr>
        <sz val="10"/>
        <rFont val="Arial"/>
        <family val="2"/>
      </rPr>
      <t xml:space="preserve">
</t>
    </r>
    <r>
      <rPr>
        <b/>
        <sz val="10"/>
        <rFont val="Arial"/>
        <family val="2"/>
      </rPr>
      <t>Próxima a vencer</t>
    </r>
    <r>
      <rPr>
        <sz val="10"/>
        <rFont val="Arial"/>
        <family val="2"/>
      </rPr>
      <t xml:space="preserve">: Si la fecha límite se alcanza en los próximos 30 días y no se ha logrado el 100% de ejecución. Se identifica con el </t>
    </r>
    <r>
      <rPr>
        <sz val="10"/>
        <color rgb="FFFFC819"/>
        <rFont val="Arial"/>
        <family val="2"/>
      </rPr>
      <t>color amarillo.</t>
    </r>
    <r>
      <rPr>
        <sz val="10"/>
        <rFont val="Arial"/>
        <family val="2"/>
      </rPr>
      <t xml:space="preserve">
</t>
    </r>
    <r>
      <rPr>
        <b/>
        <sz val="10"/>
        <rFont val="Arial"/>
        <family val="2"/>
      </rPr>
      <t>Vencida</t>
    </r>
    <r>
      <rPr>
        <sz val="10"/>
        <rFont val="Arial"/>
        <family val="2"/>
      </rPr>
      <t xml:space="preserve">: Si se superó la fecha límite sin lograr el 100% de ejecución. Se identifica con el </t>
    </r>
    <r>
      <rPr>
        <sz val="10"/>
        <color rgb="FFFF0000"/>
        <rFont val="Arial"/>
        <family val="2"/>
      </rPr>
      <t>color rojo.</t>
    </r>
  </si>
  <si>
    <t>Deficiencias en el desarrollo de la planeación contractual, toda vez que, en los apéndices técnicos del proyecto, no se tuvo en cuenta la necesidad técnica de concluir el corredor proyectado, para que cumpla su respectiva función social y la continua y eficiente prestación del servicio público.</t>
  </si>
  <si>
    <t xml:space="preserve"> Guía técnica de estructuración de proyectos socializada</t>
  </si>
  <si>
    <t>Deficiencias en el ejercicio de la supervisión contractual, al no generar acciones de apremio ante los incumplimientos presentados.</t>
  </si>
  <si>
    <t>Deficiencias en el proceso de planeación contractual, que no tuvo en cuenta la intervención prioritaria del sector de la quebrada la Orquídea, la cual era necesaria para suplir el puente colapsado en el año 2019, a fin de dar una adecuada transitabilidad al corredor en la zona.</t>
  </si>
  <si>
    <t>SEP</t>
  </si>
  <si>
    <t>SUBDIRECCIÓN DE ESTRUCTURACIÓN DE PROYECTOS</t>
  </si>
  <si>
    <t>GGP2</t>
  </si>
  <si>
    <t>GERENCIA DE GRANDES PROYECTOS 2</t>
  </si>
  <si>
    <t>H1-Denuncia2021-226968-82111-D. Construcción Variante de Sogamoso Fase A, Contrato 1858 de 2020, suscrito por INVIAS.
El contrato 1858 de 2020, suscrito por INVIAS, solamente contempla la construcción de 7 km de la mencionada variante, postergando para etapas posteriores la culminación de ésta, lo cual representa un riesgo para las inversiones que se están ejecutando para la construcción de este corredor, en virtud de que no va a ser operativo a la finalización del contrato de obra.</t>
  </si>
  <si>
    <t>H2-Denuncia2021-226968-82111-D. Entrega de Memoria Técnica al Final de la Etapa de Preconstrucción, Contrato 1858 de 2020, suscrito por INVIAS.
La orden de inicio para el contrato de obra 1858 de 2020, suscrito por INVÍAS, se dio el 19 de marzo de 2021 (...). Sin embargo, se evidencia que los ajustes y diseños finales, tanto de la Transversal del Cusiana como de la Variante de Sogamoso, fueron aprobados por parte de la interventoría el 23 de diciembre de 2021, tal como se manifiesta en el oficio TCGSINV-1860-588. Esto indica que la memoria técnica fue aprobada 84 días después de lo previsto en el contrato, incumpliendo lo establecido en la sección 4.1.2 y 4.1.4 del Apéndice Técnico del contrato 1858 de 2020. En adición, la CGR no evidenció ninguna acción de apremio por parte de la Interventoría en relación con este incumplimiento, ni la realización de alguna modificación al contrato por parte del INVIAS para subsanar la situación aquí descrita.</t>
  </si>
  <si>
    <t>H3-Denuncia2021-226968-82111-D. Ítems no Previstos para instalación Puente Metálico Sector La Orquídea K86+450, Contrato 1858 de 2020, suscrito por INVIAS.
Se presentaron deficiencias en la inclusión de ítems de obra del contrato 1858 de 2020, suscrito por INVÍAS, al no incluirse dentro del presupuesto la construcción de una solución provisional de paso en el sector denominado La Orquídea (PR86+450), y que a posteridad tuviera que ser constituido como ítem no previsto para dar mejora a la transitabilidad del proyecto.</t>
  </si>
  <si>
    <t>Denuncia 2021-226968-82111-D. Contrato 1858 de 2020 - vía Transversal del Cusiana - municipios de Sogamoso y Aguazul.</t>
  </si>
  <si>
    <t>DENUNCIA 2021-226968-82111-D</t>
  </si>
  <si>
    <t xml:space="preserve">14 04 001 </t>
  </si>
  <si>
    <t>Acción 2. 
Garantizar la sostenibilidad de la base de datos de predios - BUPI vigencia 31/12/2021, la cual consiste en realizar el reconocimiento de los hechos que afecten el desarrollo del ciclo de operación del INVIAS.</t>
  </si>
  <si>
    <t>Realizar la conciliación permanente del inventario de predios correspondiente a la base de datos - BUPI con el área contable.</t>
  </si>
  <si>
    <t>Documento mensual de conciliación</t>
  </si>
  <si>
    <t>H121R14. Titulación de los predios del Invías por parte del INCODER.
El Instituto Colombiano de Desarrollo Rural - INCODER, durante el 2013 procediera a la parcelación, entrega y titularización de un lote que hace parte del corredor del Sur , desconociendo la propiedad que sobre el mismo tiene el Invías. Esta situación fue detectada con ocasión de la ejecución del Contrato No. 1346 de 2014, sin que hasta el momento se haya evidenciado acción alguna para la recuperación del predio.
Acción 1.</t>
  </si>
  <si>
    <t>H121R14. Titulación de los predios del Invías por parte del INCODER.
El Instituto Colombiano de Desarrollo Rural - INCODER, durante el 2013 procediera a la parcelación, entrega y titularización de un lote que hace parte del corredor del Sur , desconociendo la propiedad que sobre el mismo tiene el Invías. Esta situación fue detectada con ocasión de la ejecución del Contrato No. 1346 de 2014, sin que hasta el momento se haya evidenciado acción alguna para la recuperación del predio.
Acción 2.</t>
  </si>
  <si>
    <t>Acción 1.
Realizar un estudio técnico-jurídico-social del predio, y generar el concepto correspondiente y ejecutar las acciones de saneamiento o defensa del bien público si hay lugar a ellas.</t>
  </si>
  <si>
    <t>Generar a partir del estudio técnico-jurídico-social del predio las acciones de saneamiento o defensa jurídica del bien público, que tengan lugar.</t>
  </si>
  <si>
    <t>Advertir a las entidades encargadas de las adjudicaciones de predios que, en los casos de procesos de titulación de baldíos o formalización de predios, deben solicitar concepto favorable al Invias, previa adjudicación con el fin de revisar que no se sobrepongan áreas sobre predios de propiedad de Invias.</t>
  </si>
  <si>
    <t>Oficiar a las entidades encargadas de la adjudicación de predios que, en los casos de procesos de titulación de baldíos o formalización de predios, deben solicitar concepto de viabilidad al Invias, con el fin de revisar que no se sobrepongan áreas con predios destinados ya para utilidad pública, de proyectos de infraestructura de transporte.</t>
  </si>
  <si>
    <t>H122R14. Base única de predios de propiedad del Invías.
El Invías no cuenta con una base de datos unificada y confiable  de los predios adquiridos directamente o que le han sido transferidos por el Ministerio de Transporte, Ferrovías y Fondo Nacional de Caminos Vecinales, entre otros.
Acción 1.</t>
  </si>
  <si>
    <t>H122R14. Base única de predios de propiedad del Invías.
El Invías no cuenta con una base de datos unificada y confiable  de los predios adquiridos directamente o que le han sido transferidos por el Ministerio de Transporte, Ferrovías y Fondo Nacional de Caminos Vecinales, entre otros.
Acción 2.</t>
  </si>
  <si>
    <t>H122R14. Base única de predios de propiedad del Invías.
El Invías no cuenta con una base de datos unificada y confiable  de los predios adquiridos directamente o que le han sido transferidos por el Ministerio de Transporte, Ferrovías y Fondo Nacional de Caminos Vecinales, entre otros.
Acción 3.</t>
  </si>
  <si>
    <t>Establecer la metodología de actualización de la base de datos - BUPI.</t>
  </si>
  <si>
    <t>Generar  el lineamiento que defina la metodología de actualización de la base de datos - BUPI.</t>
  </si>
  <si>
    <t>Documento “Metodología de actualización de la base de datos – BUPI”</t>
  </si>
  <si>
    <t xml:space="preserve">Llevar la actualización de la Base de datos - BUPI. </t>
  </si>
  <si>
    <t>Base de datos - BUPI actualizada</t>
  </si>
  <si>
    <t>Desarrollar una herramienta que facilite la consulta de la información alfanumérica y geográfica, de los predios bajo titularidad del INVIAS.</t>
  </si>
  <si>
    <t>Gestionar  una herramienta que facilite la consulta de la información alfanumérica y geográfica, de los predios a cargo del INVIAS.</t>
  </si>
  <si>
    <t>Herramienta de consulta</t>
  </si>
  <si>
    <t xml:space="preserve">Utilizar  la metodología de actualización de la base de datos – BUPI.  </t>
  </si>
  <si>
    <t>Acción 3.
Garantizar la sostenibilidad de la base de datos de predios - BUPI vigencia 31/12/2021, la cual consiste en realizar el reconocimiento de los hechos que afecten el desarrollo del ciclo de operación del INVIAS.</t>
  </si>
  <si>
    <t>H124R14. En algunas oportunidades se presenta cambio de trazado y algunos predios quedan disponibles, los cuales no se consideran bienes de uso público sino bienes fiscales que deben estar registrados en la cuenta 16 Propiedad Planta y Equipo. El INVÍAS reportó la existencia de 429 predios disponibles por valor de $4.955 millones que no se encuentran registrados contablemente.
Acción 1.</t>
  </si>
  <si>
    <t>H124R14. En algunas oportunidades se presenta cambio de trazado y algunos predios quedan disponibles, los cuales no se consideran bienes de uso público sino bienes fiscales que deben estar registrados en la cuenta 16 Propiedad Planta y Equipo. El INVÍAS reportó la existencia de 429 predios disponibles por valor de $4.955 millones que no se encuentran registrados contablemente.
Acción 2.</t>
  </si>
  <si>
    <t>Generar el lineamiento que defina la metodología para la desafectación de predios de uso público a fiscales.</t>
  </si>
  <si>
    <t>Documento: “Metodología  desafectación de predios de uso público a fiscales”.</t>
  </si>
  <si>
    <t>Realizar la identificación de predios de uso público de la base de datos BUPI susceptibles de validar la gestión de pérdida de utilidad pública.</t>
  </si>
  <si>
    <t>Acción 1.
Desarrollar la metodología para la desafectación de predios de uso público a fiscales.</t>
  </si>
  <si>
    <t>Acción 2.
Gestionar la identificación de predios de la base de datos BUPI susceptibles de pérdida de utilidad pública.</t>
  </si>
  <si>
    <t xml:space="preserve">Reporte de gestión de validación de pérdida de utilidad pública. </t>
  </si>
  <si>
    <t>H127R14. Recibo y contabilización de bienes férreos.
Durante los años 1993 y 2006 a 2010, el Invías recibió mediante actas del  Fondo Inmuebles Nacionales, de Ferrovías en Liquidación, así como del  PAR Ferrovías en Liquidación; una serie de bienes férreos que no se encontraban valorizados (cuadro 4). Además no se evidencia que el Instituto haya hecho una verificación del estado, ubicación y existencia de los inmuebles referidos, así como tampoco se pudo confirmar que los mismos hayan sido registrados en la contabilidad.
Acción 3.</t>
  </si>
  <si>
    <t>Listado de corredores férreos enviados a contabilidad para su registro.</t>
  </si>
  <si>
    <t>Reporte de corredores férreos</t>
  </si>
  <si>
    <t>Listado de predios identificados en el 30% de los corredores férreos identificados a cargo del invias producto del estudio de cada una de las escrituras y títulos de transferencia al INVIAS.</t>
  </si>
  <si>
    <t>Informe de análisis de los títulos de corredores férreos y listado de predios identificados.</t>
  </si>
  <si>
    <t>Acción 2.
Identificar los corredores férreos a cargo del INVIAS  y enviar inventario de los mismos a contabilidad para su registro contable.</t>
  </si>
  <si>
    <t>Acción 3.
Análisis de los títulos de transferencia al INVIAS de los corredores férreos.</t>
  </si>
  <si>
    <t>Debilidades en la gestión de INVIAS para la incorporación del Lote 2, definido como parte de su patrimonio, en el sistema de información de INVIAS, en la articulación y coordinación con la entidad territorial respectiva y en el conocimiento de los bienes definidos como parte de su patrimonio.</t>
  </si>
  <si>
    <t>Gestionar ante el Ministerio de Hacienda y Crédito Público enviando todos los documentos tales como escrituras y folios de matrícula que dio lugar a encontrar un predio  en el municipio de Girardot (Cundinamarca), cuya propiedad  aún figura en cabeza de la Liquidada  Empresa Colombiana de Vías Férreas - FERROVIAS, y por ende no hace parte del inventario de los predios del INVIAS, lo anterior con el fin de que dicho Ministerio de cumplimiento con el artículo 40 de la Ley 1955 del 2019 Plan Nacional de Desarrollo 2018-2022 y artículo 63 de la Ley 105 de 1993.</t>
  </si>
  <si>
    <t>Enviar oficio por parte del Instituto Nacional de Vías -INVIAS- al Ministerio de Hacienda y Crédito Público con el fin de que establezca a qué entidad transferirá el predio cuya propiedad aún figura en cabeza de la liquidada Ferrovías.</t>
  </si>
  <si>
    <t>Informe trimestral acciones adelantadas</t>
  </si>
  <si>
    <t>H1-Denuncia2021-227748-82111-D. Invasión, usufructo y transferencia al INVIAS de un inmueble ubicado en el municipio de Girardot – Cundinamarca.
El Lote 2 que hace parte de la mayor extensión del predio conocido como “Bodega del Kilómetro Uno”, de los extintos Ferrocarriles Nacionales de Colombia, ubicado en el municipio de Girardot, es un bien de la Nación en cabeza del extinto Ferrovías y está definido como parte del patrimonio del INVIAS. Sin embargo, a 15 de marzo de 2022 INVIAS no había realizado su transferencia. Este predio ha sido objeto de afectaciones viales y de invasión con construcciones, y es presuntamente usufructuado por terceros.</t>
  </si>
  <si>
    <t>DENUNCIA 2021-227748-82111-D</t>
  </si>
  <si>
    <t>Denuncia 2021-227748-82111-D - Predio ubicado entre las carreras 13 y 14 y la calle 25 en la ciudad de Girardot - Cundinamarca</t>
  </si>
  <si>
    <t>SF-DEO-DTE</t>
  </si>
  <si>
    <t xml:space="preserve">H1Denuncia2020-187038-82111-D. Reintegro recursos no ejecutados del Convenio Interadministrativo 3522 de 2008.
Indebida gestión fiscal por parte del INVIAS, en la fase contractual y poscontractual del convenio 3522 de 2008 con la Universidad del Pacífico; debido a que el INVIAS no ha logrado la devolución de los recursos no ejecutados por $369.887.830.
Se evidencia que a la fecha no se han logrado suscribir las actas de entrega y recibo de interventoría; adicionalmente no obra dentro del expediente, certificación de pérdida de competencia para liquidar, expedido por el funcionario competente, obligación derivada del Manual de Contratación del INVIAS, para adelantar las acciones pertinentes.
</t>
  </si>
  <si>
    <t>H1AEFMECO. Retrasos en la entrega de los estudios y diseños. Contrato de obra 1628 de 2020.
En el contrato de obra 1628 de 2020, que fue adjudicado por Resolución 3277 del 17 de diciembre de 2020, con el Consorcio Meco Vial por un valor inicial de $81.013.134.790, con un plazo de 18 meses, con acta de inicio el 29 de marzo de 2021 y cedido a Ingeniería de Vías SAS el 20 de diciembre de 2021, se evidenció retrasos en los estudios y diseños y en el avance de la ejecución del contrato con un 32,8%, el cual no es consistente considerando que la obra debe terminarse el 31 de julio de 2022.
Acción 1.</t>
  </si>
  <si>
    <t>Conminar al contratista para que de cumplimiento a la obligación relativa a la entrega de los estudios y diseños y el cumplimiento al  cronograma de obra.</t>
  </si>
  <si>
    <t xml:space="preserve">Solicitar e informar avance del proceso administrativo sancionatorio en contra del contratista a raíz de los presuntos incumplimientos enunciados por la Contraloría. </t>
  </si>
  <si>
    <t>1. Solicitud de inicio de Proceso Administrativo Sancionatorio.                         2. Informe de seguimiento Proceso Administrativo Sancionatorio.</t>
  </si>
  <si>
    <t>1. Solicitud de inicio de Proceso Administrativo Sancionatorio.                      
2. Informe de seguimiento Proceso Administrativo Sancionatorio.</t>
  </si>
  <si>
    <t>GGP3</t>
  </si>
  <si>
    <t>H1AEFMECO. Retrasos en la entrega de los estudios y diseños. Contrato de obra 1628 de 2020.
En el contrato de obra 1628 de 2020, que fue adjudicado por Resolución 3277 del 17 de diciembre de 2020, con el Consorcio Meco Vial por un valor inicial de $81.013.134.790, con un plazo de 18 meses, con acta de inicio el 29 de marzo de 2021 y cedido a Ingeniería de Vías SAS el 20 de diciembre de 2021, se evidenció retrasos en los estudios y diseños y en el avance de la ejecución del contrato con un 32,8%, el cual no es consistente considerando que la obra debe terminarse el 31 de julio de 2022.
Acción 2.</t>
  </si>
  <si>
    <t>Desarrollar 5 jornadas de capacitación de la Guía de Estructuración de Proyectos, a las diferentes unidades ejecutoras y dependencias del INVIAS.</t>
  </si>
  <si>
    <t>Jornadas de capacitaciones a las diferentes unidades ejecutoras y dependencias del INVIAS.</t>
  </si>
  <si>
    <t> Registro de las capacitaciones sobre la guía de estructuración de proyectos</t>
  </si>
  <si>
    <t>SEP-GGP2-SG</t>
  </si>
  <si>
    <t>H1AEFMECO. Retrasos en la entrega de los estudios y diseños. Contrato de obra 1628 de 2020.
En el contrato de obra 1628 de 2020, que fue adjudicado por Resolución 3277 del 17 de diciembre de 2020, con el Consorcio Meco Vial por un valor inicial de $81.013.134.790, con un plazo de 18 meses, con acta de inicio el 29 de marzo de 2021 y cedido a Ingeniería de Vías SAS el 20 de diciembre de 2021, se evidenció retrasos en los estudios y diseños y en el avance de la ejecución del contrato con un 32,8%, el cual no es consistente considerando que la obra debe terminarse el 31 de julio de 2022.
Acción 3 - Actividad 1.</t>
  </si>
  <si>
    <t xml:space="preserve">Fortalecer los instrumentos de supervisión contractual, en ejercicio de la  supervisión del contrato de interventoría. </t>
  </si>
  <si>
    <t>Modificación del Manual de Contratación en lo referente a las obligaciones de los supervisores.</t>
  </si>
  <si>
    <t>Actualización del Manual de Contratación - Capitulo de Supervisión.</t>
  </si>
  <si>
    <t>SPSC</t>
  </si>
  <si>
    <t>H1AEFMECO. Retrasos en la entrega de los estudios y diseños. Contrato de obra 1628 de 2020.
En el contrato de obra 1628 de 2020, que fue adjudicado por Resolución 3277 del 17 de diciembre de 2020, con el Consorcio Meco Vial por un valor inicial de $81.013.134.790, con un plazo de 18 meses, con acta de inicio el 29 de marzo de 2021 y cedido a Ingeniería de Vías SAS el 20 de diciembre de 2021, se evidenció retrasos en los estudios y diseños y en el avance de la ejecución del contrato con un 32,8%, el cual no es consistente considerando que la obra debe terminarse el 31 de julio de 2022.
Acción 3 - Actividad 2.</t>
  </si>
  <si>
    <t>Socialización del Manual de Contratación - Capitulo de Supervisión.</t>
  </si>
  <si>
    <t>H1AEFMECO. Retrasos en la entrega de los estudios y diseños. Contrato de obra 1628 de 2020.
En el contrato de obra 1628 de 2020, que fue adjudicado por Resolución 3277 del 17 de diciembre de 2020, con el Consorcio Meco Vial por un valor inicial de $81.013.134.790, con un plazo de 18 meses, con acta de inicio el 29 de marzo de 2021 y cedido a Ingeniería de Vías SAS el 20 de diciembre de 2021, se evidenció retrasos en los estudios y diseños y en el avance de la ejecución del contrato con un 32,8%, el cual no es consistente considerando que la obra debe terminarse el 31 de julio de 2022.
Acción 3 - Actividad 3.</t>
  </si>
  <si>
    <t>Capacitaciones a los supervisores frente a la modificación del Manual de Contratación en lo referente a las obligaciones de los supervisores.</t>
  </si>
  <si>
    <t>Capacitación del Manual de Contratación - Capitulo de Supervisión.</t>
  </si>
  <si>
    <t>Administrativo con presunta incidencia disciplinaria y solicitud de inicio de indagación preliminar</t>
  </si>
  <si>
    <t>H2AEFMECO. Desembolso del anticipo adicional en cuenta diferente al patrimonio autónomo constituido para el manejo del anticipo. Contrato 1628 de 2020.
El 30 de diciembre de 2021, el INVIAS transfirió $8.298.496.040 como pago parcial del anticipo adicional de $30.000.000.000 del contrato 1628 de 2020, suscrito entre INVIAS y MECO VIAL y cedido a Ingeniería de Vías S.A.S., a la cuenta corriente del cesionario del contrato, Ingeniería de Vías S.A.S., y no al patrimonio autónomo constituido por MECO VIAL, para la administración de los recursos del anticipo, presentándose una permanencia de 55 días calendario en
la cuenta bancaria del cesionario generando un presunto detrimento al patrimonial de $224.323.126,10.
Actividad 1.</t>
  </si>
  <si>
    <t>Deficiencias en la aplicación efectiva de los controles por parte de la Subdirección Financiera, unidad ejecutora del INVIAS, la interventoría del contrato (Consorcio Regiocentral) y la supervisión a la interventoría a cargo del INVIAS, para el proceso de autorización y pagos de los anticipos en las cuentas bancarias constituidas para su manejo dentro del patrimonio autónomo; así como deficiencias en la gestión oportuna para hacer efectivo el reintegro de estos recursos por parte del contratista a la cuenta correspondiente.</t>
  </si>
  <si>
    <t xml:space="preserve">Revisar, actualizar y socializar el Procedimiento de la Subdirección Financiera AFINCOPR-52-VERSIÓN 1 - para detallar el trámite de anticipos.
</t>
  </si>
  <si>
    <t>Actualización del procedimiento ya indicado, fortaleciendo los puntos de control para evitar la materialización del riesgo enunciado.</t>
  </si>
  <si>
    <t xml:space="preserve">Procedimiento formalizado </t>
  </si>
  <si>
    <t>H2AEFMECO. Desembolso del anticipo adicional en cuenta diferente al patrimonio autónomo constituido para el manejo del anticipo. Contrato 1628 de 2020.
El 30 de diciembre de 2021, el INVIAS transfirió $8.298.496.040 como pago parcial del anticipo adicional de $30.000.000.000 del contrato 1628 de 2020, suscrito entre INVIAS y MECO VIAL y cedido a Ingeniería de Vías S.A.S., a la cuenta corriente del cesionario del contrato, Ingeniería de Vías S.A.S., y no al patrimonio autónomo constituido por MECO VIAL, para la administración de los recursos del anticipo, presentándose una permanencia de 55 días calendario en
la cuenta bancaria del cesionario generando un presunto detrimento al patrimonial de $224.323.126,10.
Actividad 2.</t>
  </si>
  <si>
    <t xml:space="preserve">Registro documental de capacitación de los grupos internos de trabajo </t>
  </si>
  <si>
    <t>H3AEFMECO. Plan de inversión del anticipo adicional contratos 1628 y 1758 de 2020.
Los planes de inversión y modificaciones de los anticipos inicial y adicional de los contratos 1628 de 2020 por $45.000.0000.000 y 1758 de 2020 por $54.024.010.522.593, para inversiones de materiales e insumos, transporte, costo de personal y subcontratos mano de obra y materiales y equipos; presentan deficiencias en la elaboración, aprobación e incumplimiento en la ejecución del mismo.
Acción 1.</t>
  </si>
  <si>
    <t>Deficiencias en los controles para la oportuna elaboración, aprobación y cumplimiento de la ejecución del plan de inversión del anticipo acorde con las obras programadas de los contratos 1628 y 1758 de 2020, suscritos entre INVIAS y MECO VIAL, cedidos al consorcio Ingeniería de Vías S.A.S y el consorcio Transversal del Libertador 2022, respectivamente.</t>
  </si>
  <si>
    <t>Conminar al contratista para que de cumplimiento a la obligación para la oportuna elaboración, aprobación y cumplimiento de la ejecución del plan de inversión, acorde con las obras programadas para el contrato 1758 de 2020.</t>
  </si>
  <si>
    <t>Solicitar e informar avance del proceso administrativo sancionatorio en contra del contratista, a raíz de los presuntos incumplimientos enunciados por la Contraloría.</t>
  </si>
  <si>
    <t xml:space="preserve">GGP3 </t>
  </si>
  <si>
    <t>H3AEFMECO. Plan de inversión del anticipo adicional contratos 1628 y 1758 de 2020.
Los planes de inversión y modificaciones de los anticipos inicial y adicional de los contratos 1628 de 2020 por $45.000.0000.000 y 1758 de 2020 por $54.024.010.522.593, para inversiones de materiales e insumos, transporte, costo de personal y subcontratos mano de obra y materiales y equipos; presentan deficiencias en la elaboración, aprobación e incumplimiento en la ejecución del mismo.
Acción 2 - Actividad 1.</t>
  </si>
  <si>
    <t>H3AEFMECO. Plan de inversión del anticipo adicional contratos 1628 y 1758 de 2020.
Los planes de inversión y modificaciones de los anticipos inicial y adicional de los contratos 1628 de 2020 por $45.000.0000.000 y 1758 de 2020 por $54.024.010.522.593, para inversiones de materiales e insumos, transporte, costo de personal y subcontratos mano de obra y materiales y equipos; presentan deficiencias en la elaboración, aprobación e incumplimiento en la ejecución del mismo.
Acción 2 - Actividad 2.</t>
  </si>
  <si>
    <t>Fortalecer los instrumentos de supervisión contractual, en ejercicio de la  supervisión del contrato de interventoría.</t>
  </si>
  <si>
    <t>H3AEFMECO. Plan de inversión del anticipo adicional contratos 1628 y 1758 de 2020.
Los planes de inversión y modificaciones de los anticipos inicial y adicional de los contratos 1628 de 2020 por $45.000.0000.000 y 1758 de 2020 por $54.024.010.522.593, para inversiones de materiales e insumos, transporte, costo de personal y subcontratos mano de obra y materiales y equipos; presentan deficiencias en la elaboración, aprobación e incumplimiento en la ejecución del mismo.
Acción 2 - Actividad 3.</t>
  </si>
  <si>
    <t xml:space="preserve">Fortalecer los instrumentos de supervisión contractual,  en ejercicio de la  supervisión del contrato de interventoría. </t>
  </si>
  <si>
    <t>Capacitaciones a los supervisores frente a la modificación del Manual de Contratación, en lo referente a las obligaciones de los supervisores.</t>
  </si>
  <si>
    <t>SPSC-SG</t>
  </si>
  <si>
    <t>H4AEFMECO. Reintegro de rendimientos financieros anticipos.
Los rendimientos financieros de los anticipos de los contratos 1628 y 1758 de 2020, generados en las cuentas de las fiducias donde se administran los mismos, presentan inoportunidad en el traslado de estos a la Dirección del Tesoro Nacional - DTN.
Acción 1 - Actividad 1.</t>
  </si>
  <si>
    <t>Deficiencia en los controles de seguimiento y verificación en la transferencia oportuna de los rendimientos financieros a la Dirección Tesoro Nacional, realizado por las interventorías de los contratos.</t>
  </si>
  <si>
    <t>H4AEFMECO. Reintegro de rendimientos financieros anticipos.
Los rendimientos financieros de los anticipos de los contratos 1628 y 1758 de 2020, generados en las cuentas de las fiducias donde se administran los mismos, presentan inoportunidad en el traslado de estos a la Dirección del Tesoro Nacional - DTN.
Acción 1 - Actividad 2.</t>
  </si>
  <si>
    <t>H4AEFMECO. Reintegro de rendimientos financieros anticipos.
Los rendimientos financieros de los anticipos de los contratos 1628 y 1758 de 2020, generados en las cuentas de las fiducias donde se administran los mismos, presentan inoportunidad en el traslado de estos a la Dirección del Tesoro Nacional - DTN.
Acción 1 - Actividad 3.</t>
  </si>
  <si>
    <t>H5AEFMECO. Pavimentos asfálticos - contrato 974 de 2021.
De la revisión realizada a los informes semanales y mensuales de interventoría, suministrados por la entidad, se determinó que el ítem de pavimentos asfálticos no cumple con lo requerido en el anexo técnico.
(...) la obra inició el 28 de junio de 2021 y al 31 de marzo de 2022 habiendo transcurrido nueve meses, se presenta un avance de ejecución de 0,1 km, incumpliendo lo previsto en el anexo técnico en la etapa de preconstrucción.
Acción 1.</t>
  </si>
  <si>
    <t>Debilidades en el ejercicio de las labores de supervisión e interventoría, al no realizar un seguimiento riguroso de la ejecución de las actividades del contrato de obra para hacer cumplir los tiempos programados para la ejecución de las obligaciones a cargo del contratista y así cumplir con los objetivos contractuales.</t>
  </si>
  <si>
    <t>Dar cumplimiento a lo establecido en el anexo técnico respecto al ítem de pavimentos, frente a la pavimentación de los 3 km.</t>
  </si>
  <si>
    <t>Informe de la interventoría con registro fotográfico en el cual se evidencie  complimiento de la pavimentación.</t>
  </si>
  <si>
    <t>H5AEFMECO. Pavimentos asfálticos - contrato 974 de 2021.
De la revisión realizada a los informes semanales y mensuales de interventoría, suministrados por la entidad, se determinó que el ítem de pavimentos asfálticos no cumple con lo requerido en el anexo técnico.
(...) la obra inició el 28 de junio de 2021 y al 31 de marzo de 2022 habiendo transcurrido nueve meses, se presenta un avance de ejecución de 0,1 km, incumpliendo lo previsto en el anexo técnico en la etapa de preconstrucción.
Acción 2 - Actividad 1.</t>
  </si>
  <si>
    <t xml:space="preserve">Modificación del Manual de Contratación en lo referente a las obligaciones de los supervisores. </t>
  </si>
  <si>
    <t xml:space="preserve">SPSC </t>
  </si>
  <si>
    <t>H5AEFMECO. Pavimentos asfálticos - contrato 974 de 2021.
De la revisión realizada a los informes semanales y mensuales de interventoría, suministrados por la entidad, se determinó que el ítem de pavimentos asfálticos no cumple con lo requerido en el anexo técnico.
(...) la obra inició el 28 de junio de 2021 y al 31 de marzo de 2022 habiendo transcurrido nueve meses, se presenta un avance de ejecución de 0,1 km, incumpliendo lo previsto en el anexo técnico en la etapa de preconstrucción.
Acción 2 - Actividad 2.</t>
  </si>
  <si>
    <t>H5AEFMECO. Pavimentos asfálticos - contrato 974 de 2021.
De la revisión realizada a los informes semanales y mensuales de interventoría, suministrados por la entidad, se determinó que el ítem de pavimentos asfálticos no cumple con lo requerido en el anexo técnico.
(...) la obra inició el 28 de junio de 2021 y al 31 de marzo de 2022 habiendo transcurrido nueve meses, se presenta un avance de ejecución de 0,1 km, incumpliendo lo previsto en el anexo técnico en la etapa de preconstrucción.
Acción 2 - Actividad 3.</t>
  </si>
  <si>
    <t xml:space="preserve">Capacitaciones  a los supervisores frente a la modificación del Manual de Contratación, en lo referente a las obligaciones de los supervisores. </t>
  </si>
  <si>
    <t>Administrativo con presunta incidencia
disciplinaria</t>
  </si>
  <si>
    <t>H6AEFMECO. Aprobación del Plan de Adaptación de la Guía Ambiental - PAGA - Plan de trabajo y cronograma de ejecución de sostenibilidad. Contrato 974 de 2021.
De la revisión de los documentos soporte de la ejecución contractual se determinó que el contratista, pese a los plazos otorgados, no ha logrado la aprobación del Plan de Adaptación de la Guía Ambiental (PAGA), plan indispensable para todos aquellos contratos de mejoramiento, rehabilitación, pavimentación u operación de vías, y por tanto requisito necesario para iniciar las intervenciones del contrato 974 de 2021.
Acción 1.</t>
  </si>
  <si>
    <t>Falta de aplicación de las estipulaciones contractuales por parte del contratista y falta de control por parte de la interventoría y la supervisión del contrato que a la fecha no ha hecho exigible lo pactado.</t>
  </si>
  <si>
    <t>Conminar al contratista para que de cumplimiento a la obligación relativa a la entrega del Plan de Adaptación de la Guía Ambiental (PAGA).</t>
  </si>
  <si>
    <t>Informe  de avance del proceso administrativo sancionatorio en contra del contratista a raíz de los presuntos incumplimientos del contratista enunciados por la Contraloría.</t>
  </si>
  <si>
    <t xml:space="preserve">       Informe Proceso Administrativo Sancionatorio</t>
  </si>
  <si>
    <t>H6AEFMECO. Aprobación del Plan de Adaptación de la Guía Ambiental - PAGA - Plan de trabajo y cronograma de ejecución de sostenibilidad. Contrato 974 de 2021.
De la revisión de los documentos soporte de la ejecución contractual se determinó que el contratista, pese a los plazos otorgados, no ha logrado la aprobación del Plan de Adaptación de la Guía Ambiental (PAGA), plan indispensable para todos aquellos contratos de mejoramiento, rehabilitación, pavimentación u operación de vías, y por tanto requisito necesario para iniciar las intervenciones del contrato 974 de 2021.
Acción 2 - Actividad 1.</t>
  </si>
  <si>
    <t>H6AEFMECO. Aprobación del Plan de Adaptación de la Guía Ambiental - PAGA - Plan de trabajo y cronograma de ejecución de sostenibilidad. Contrato 974 de 2021.
De la revisión de los documentos soporte de la ejecución contractual se determinó que el contratista, pese a los plazos otorgados, no ha logrado la aprobación del Plan de Adaptación de la Guía Ambiental (PAGA), plan indispensable para todos aquellos contratos de mejoramiento, rehabilitación, pavimentación u operación de vías, y por tanto requisito necesario para iniciar las intervenciones del contrato 974 de 2021.
Acción 2 - Actividad 2.</t>
  </si>
  <si>
    <t>H6AEFMECO. Aprobación del Plan de Adaptación de la Guía Ambiental - PAGA - Plan de trabajo y cronograma de ejecución de sostenibilidad. Contrato 974 de 2021.
De la revisión de los documentos soporte de la ejecución contractual se determinó que el contratista, pese a los plazos otorgados, no ha logrado la aprobación del Plan de Adaptación de la Guía Ambiental (PAGA), plan indispensable para todos aquellos contratos de mejoramiento, rehabilitación, pavimentación u operación de vías, y por tanto requisito necesario para iniciar las intervenciones del contrato 974 de 2021.
Acción 2 - Actividad 3.</t>
  </si>
  <si>
    <t>H7AEFMECO. Cesión de los contratos 1628 de 2020, 1758 de 2020 y 974 de 2021.
Luego de la revisión de los documentos soporte de la cesión de los contratos 1628 de 2020, 1758 de 2020 y 974 de 2021, se determinó que la aprobación de las garantías no se dio en las fechas establecidas contractualmente.
Acción 1 - Actividad 1.</t>
  </si>
  <si>
    <t>Deficiencias de control por parte del INVIAS en la verificación del cumplimiento de los requisitos y trámites establecidos en los contratos y en el Manual de Contratación del INVIAS, para la cesión de los mismos.</t>
  </si>
  <si>
    <t>H7AEFMECO. Cesión de los contratos 1628 de 2020, 1758 de 2020 y 974 de 2021.
Luego de la revisión de los documentos soporte de la cesión de los contratos 1628 de 2020, 1758 de 2020 y 974 de 2021, se determinó que la aprobación de las garantías no se dio en las fechas establecidas contractualmente.
Acción 1 - Actividad 2.</t>
  </si>
  <si>
    <t>H7AEFMECO. Cesión de los contratos 1628 de 2020, 1758 de 2020 y 974 de 2021.
Luego de la revisión de los documentos soporte de la cesión de los contratos 1628 de 2020, 1758 de 2020 y 974 de 2021, se determinó que la aprobación de las garantías no se dio en las fechas establecidas contractualmente.
Acción 1 - Actividad 3.</t>
  </si>
  <si>
    <t>H8AEFMECO. Entrega de estudios y diseños y ejecución de obra, contratos 964 y 1111 de 2021.
De los contratos de obra 964 y 1111 de 2021, Variante San Francisco - Mocoa, (...) los cuales fueron adjudicados por el INVIAS mediante Resolución 869 del 31 de marzo de 2021, fueron suscritos ambos con el Consorcio CM PUTUMAYO por un valor inicial para el contrato de obra 964 de 2021 de $541.389.953.817 y para el contrato de obra 1111 de 2021 de $610.461.362.068, ambos con un plazo de 114 meses, cuyo inicio se dio mediante acta del 02 de julio de 2021, presentando el contratista en ambos contratos retrasos en los estudios y diseños, lo cual se evidenció en la etapa de preconstrucción donde no se ha ejecutado acorde con lo establecido en los pliegos de condiciones, en las minutas contractuales y los correspondientes anexos técnicos, impactando la duración final del proyecto, afectando los plazos de entrega y la puesta en servicio del corredor a los usuarios.
Acción 1.</t>
  </si>
  <si>
    <t>Incumplimiento del contratista de las obligaciones derivadas de la etapa de preconstrucción; debilidades en el control de la ejecución del proyecto por parte de la interventoría (…); debilidades en el ejercicio de supervisión del INVIAS, que como entidad contratante no ha conminado al contratista para el cumplimiento de las actividades previstas en el contrato, que ha generado retraso en las obras por la no entrega oportuna de los estudios y diseños, a lo cual se aúna la modificación al plan de intervenciones y el trámite de cesión de los contratos.</t>
  </si>
  <si>
    <t>Contar con los instrumentos necesarios para realizar el seguimiento estricto a la entrega por parte del contratista de obra el cronograma de la reingeniería del sector 2 (Frente San Francisco) a detalle del  contrato de obra 1111 de 2021.</t>
  </si>
  <si>
    <t>Implementar un cronograma  de manera inmediata que permita  la ejecución de labores de estudios y diseños  paralelas a la construcción, el cual estará bajo revisión y seguimiento mensual por parte de la unidad ejecutora, dicho cronograma esta creado en animo de avanzar en construcción por  kilometro; es decir kilometro diseñado, kilometro construido, labores que estarán bajo trazabilidad permanente por medio de  informes mensuales de interventoría.</t>
  </si>
  <si>
    <t xml:space="preserve">
 Informes mensuales de avance de cumplimiento del cronograma de la reingeniería a detalle del proyecto Variante San Francisco-Mocoa.
</t>
  </si>
  <si>
    <t>H8AEFMECO. Entrega de estudios y diseños y ejecución de obra, contratos 964 y 1111 de 2021.
De los contratos de obra 964 y 1111 de 2021, Variante San Francisco - Mocoa, (...) los cuales fueron adjudicados por el INVIAS mediante Resolución 869 del 31 de marzo de 2021, fueron suscritos ambos con el Consorcio CM PUTUMAYO por un valor inicial para el contrato de obra 964 de 2021 de $541.389.953.817 y para el contrato de obra 1111 de 2021 de $610.461.362.068, ambos con un plazo de 114 meses, cuyo inicio se dio mediante acta del 02 de julio de 2021, presentando el contratista en ambos contratos retrasos en los estudios y diseños, lo cual se evidenció en la etapa de preconstrucción donde no se ha ejecutado acorde con lo establecido en los pliegos de condiciones, en las minutas contractuales y los correspondientes anexos técnicos, impactando la duración final del proyecto, afectando los plazos de entrega y la puesta en servicio del corredor a los usuarios.
Acción 2.</t>
  </si>
  <si>
    <t>Contar con los instrumentos necesarios para realizar el seguimiento estricto a la entrega por parte del contratista de obra el cronograma de la reingeniería del sector 3 (Frente Mocoa) a detalle del  contrato de obra 964  de 2021.</t>
  </si>
  <si>
    <t>H8AEFMECO. Entrega de estudios y diseños y ejecución de obra, contratos 964 y 1111 de 2021.
De los contratos de obra 964 y 1111 de 2021, Variante San Francisco - Mocoa, (...) los cuales fueron adjudicados por el INVIAS mediante Resolución 869 del 31 de marzo de 2021, fueron suscritos ambos con el Consorcio CM PUTUMAYO por un valor inicial para el contrato de obra 964 de 2021 de $541.389.953.817 y para el contrato de obra 1111 de 2021 de $610.461.362.068, ambos con un plazo de 114 meses, cuyo inicio se dio mediante acta del 02 de julio de 2021, presentando el contratista en ambos contratos retrasos en los estudios y diseños, lo cual se evidenció en la etapa de preconstrucción donde no se ha ejecutado acorde con lo establecido en los pliegos de condiciones, en las minutas contractuales y los correspondientes anexos técnicos, impactando la duración final del proyecto, afectando los plazos de entrega y la puesta en servicio del corredor a los usuarios.
Acción 3 - Actividad 1.</t>
  </si>
  <si>
    <t>H8AEFMECO. Entrega de estudios y diseños y ejecución de obra, contratos 964 y 1111 de 2021.
De los contratos de obra 964 y 1111 de 2021, Variante San Francisco - Mocoa, (...) los cuales fueron adjudicados por el INVIAS mediante Resolución 869 del 31 de marzo de 2021, fueron suscritos ambos con el Consorcio CM PUTUMAYO por un valor inicial para el contrato de obra 964 de 2021 de $541.389.953.817 y para el contrato de obra 1111 de 2021 de $610.461.362.068, ambos con un plazo de 114 meses, cuyo inicio se dio mediante acta del 02 de julio de 2021, presentando el contratista en ambos contratos retrasos en los estudios y diseños, lo cual se evidenció en la etapa de preconstrucción donde no se ha ejecutado acorde con lo establecido en los pliegos de condiciones, en las minutas contractuales y los correspondientes anexos técnicos, impactando la duración final del proyecto, afectando los plazos de entrega y la puesta en servicio del corredor a los usuarios.
Acción 3 - Actividad 2.</t>
  </si>
  <si>
    <t>H8AEFMECO. Entrega de estudios y diseños y ejecución de obra, contratos 964 y 1111 de 2021.
De los contratos de obra 964 y 1111 de 2021, Variante San Francisco - Mocoa, (...) los cuales fueron adjudicados por el INVIAS mediante Resolución 869 del 31 de marzo de 2021, fueron suscritos ambos con el Consorcio CM PUTUMAYO por un valor inicial para el contrato de obra 964 de 2021 de $541.389.953.817 y para el contrato de obra 1111 de 2021 de $610.461.362.068, ambos con un plazo de 114 meses, cuyo inicio se dio mediante acta del 02 de julio de 2021, presentando el contratista en ambos contratos retrasos en los estudios y diseños, lo cual se evidenció en la etapa de preconstrucción donde no se ha ejecutado acorde con lo establecido en los pliegos de condiciones, en las minutas contractuales y los correspondientes anexos técnicos, impactando la duración final del proyecto, afectando los plazos de entrega y la puesta en servicio del corredor a los usuarios.
Acción 3 - Actividad 3.</t>
  </si>
  <si>
    <t>AEF - MECO</t>
  </si>
  <si>
    <t xml:space="preserve">14 04 011   </t>
  </si>
  <si>
    <t xml:space="preserve">14 04 011 </t>
  </si>
  <si>
    <t>Deficiencias en la planeación y estructuración del proyecto.
Incumplimiento del contratista de las obligaciones derivadas de la etapa de preconstrucción; debilidades en el control de la ejecución del proyecto por parte de la interventoría (...). De igual forma, debilidades en el ejercicio de supervisión del INVIAS, que, como entidad contratante, no ha conminado al contratista para el cumplimiento de las actividades previstas en el contrato, que ha generado retraso en las obras por la no entrega oportuna de los estudios y diseños, a lo cual se aúna la modificación al plan de intervenciones y el trámite de cesión de los contratos.</t>
  </si>
  <si>
    <t>GERENCIA DE GRANDES PROYECTOS 3</t>
  </si>
  <si>
    <t>Administrativo con presunto alcance disciplinario y solicitud de apertura de indagación preliminar</t>
  </si>
  <si>
    <t>Administrativo con presunto alcance
disciplinario y fiscal</t>
  </si>
  <si>
    <t>H1ACGuaviare. Adiciones presupuestales. Contrato 976 de 2021.
Se generan aprobaciones desde INVIAS sin los estudios y documentos previos suficientes que dan soporte a las modificaciones del contrato. De igual modo, no se hace rigurosa revisión de la información consignada a efectos de evitar incoherencias de contenido, y adicionalmente, no se tienen en cuenta las fechas de expedición de documentos de relevancia, como lo es el caso del concepto de interventoría para la adición, el cual debe ser previo a cualquier acuerdo de modificación.
Los documentos revisados y (...) que se utilizaron como soporte a la Adición Nro.1 de 2021, no evidencian textual y claramente el sustento jurídico, técnico y presupuestal de la misma, que lograra desvirtuar la vulneración al principio de planeación y explicara por qué la obra adicional no fue proyectada, planeada, acordada y presupuestada previamente a la celebración y ejecución del contrato.
Acción 1.</t>
  </si>
  <si>
    <t>Falta de planeación frente a las necesidades que se pretenden satisfacer a través de la contratación y falta de rigorismo en los procesos de adición contractual.
Deficiente ejercicio de control y vigilancia de la supervisión y la interventoría.
Falta de justificación e incoherencia en los documentos
soporte de la adición.</t>
  </si>
  <si>
    <t>H1ACGuaviare. Adiciones presupuestales. Contrato 976 de 2021.
Se generan aprobaciones desde INVIAS sin los estudios y documentos previos suficientes que dan soporte a las modificaciones del contrato. De igual modo, no se hace rigurosa revisión de la información consignada a efectos de evitar incoherencias de contenido, y adicionalmente, no se tienen en cuenta las fechas de expedición de documentos de relevancia, como lo es el caso del concepto de interventoría para la adición, el cual debe ser previo a cualquier acuerdo de modificación.
Los documentos revisados y (...) que se utilizaron como soporte a la Adición Nro.1 de 2021, no evidencian textual y claramente el sustento jurídico, técnico y presupuestal de la misma, que lograra desvirtuar la vulneración al principio de planeación y explicara por qué la obra adicional no fue proyectada, planeada, acordada y presupuestada previamente a la celebración y ejecución del contrato.
Acción 2 - Actividad 1.</t>
  </si>
  <si>
    <t>H1ACGuaviare. Adiciones presupuestales. Contrato 976 de 2021.
Se generan aprobaciones desde INVIAS sin los estudios y documentos previos suficientes que dan soporte a las modificaciones del contrato. De igual modo, no se hace rigurosa revisión de la información consignada a efectos de evitar incoherencias de contenido, y adicionalmente, no se tienen en cuenta las fechas de expedición de documentos de relevancia, como lo es el caso del concepto de interventoría para la adición, el cual debe ser previo a cualquier acuerdo de modificación.
Los documentos revisados y (...) que se utilizaron como soporte a la Adición Nro.1 de 2021, no evidencian textual y claramente el sustento jurídico, técnico y presupuestal de la misma, que lograra desvirtuar la vulneración al principio de planeación y explicara por qué la obra adicional no fue proyectada, planeada, acordada y presupuestada previamente a la celebración y ejecución del contrato.
Acción 2 - Actividad 2.</t>
  </si>
  <si>
    <t>H1ACGuaviare. Adiciones presupuestales. Contrato 976 de 2021.
Se generan aprobaciones desde INVIAS sin los estudios y documentos previos suficientes que dan soporte a las modificaciones del contrato. De igual modo, no se hace rigurosa revisión de la información consignada a efectos de evitar incoherencias de contenido, y adicionalmente, no se tienen en cuenta las fechas de expedición de documentos de relevancia, como lo es el caso del concepto de interventoría para la adición, el cual debe ser previo a cualquier acuerdo de modificación.
Los documentos revisados y (...) que se utilizaron como soporte a la Adición Nro.1 de 2021, no evidencian textual y claramente el sustento jurídico, técnico y presupuestal de la misma, que lograra desvirtuar la vulneración al principio de planeación y explicara por qué la obra adicional no fue proyectada, planeada, acordada y presupuestada previamente a la celebración y ejecución del contrato.
Acción 2 - Actividad 3.</t>
  </si>
  <si>
    <t xml:space="preserve">Capacitaciones a los supervisores frente a la modificación del Manual de Contratación en lo referente a las obligaciones de los supervisores. </t>
  </si>
  <si>
    <t>H2ACGuaviare. Modificaciones contractuales. Contrato 976 de 2021.
Se generan aprobaciones desde INVIAS sin los estudios y documentos previos suficientes que dan soporte a las modificaciones del contrato. De igual modo, no se hace rigurosa revisión de la información consignada a efectos de constar todos los cambios que pueda sufrir el contrato, según las necesidades propuestas por el contratista y la interventoría.
Los documentos revisados y (...) que se utilizaron como soporte a la Modificación Nro. 1 de 2021, no evidencian textual y claramente el sustento jurídico, técnico y presupuestal de la misma, mediante la cual se determinaron las razones por las cuales con el presupuesto asignado para la vigencia y las ejecuciones de obra programada, no fue posible lograr el cumplimiento de las metas de kilómetros pavimentados estipulados, y que por lo tanto, debió ser necesario recurrir al traslado de vigencia, más aún cuando ya se había solicitado una adición e igualmente se estaba en la posibilidad del uso del anticipo pactado en el contrato 976 de 2021.
Por último, (...) el documento MINFRA-MN-IN-12-FR-1 del 27 de diciembre de 2021, carece de la correspondiente firma de la Jefe de la Unidad Ejecutora, ante lo cual, sería imposible determinar el aval del documento soporte por parte del ordenador del gasto delegado, en este caso en la Gerente de Grandes Proyectos 2 de INVIAS.</t>
  </si>
  <si>
    <t>H3ACGuaviare. Cláusulas contractuales. Contrato 976 de 2021.
Una vez revisado el clausulado del contrato 976 de 2021 y de sus anexos técnicos correspondientes del Módulo 5, no se evidenció el cumplimiento y la inclusión de lo dispuesto en el artículo 13 de la Ley 1682 de 2013, dentro de su Título III sobre disposiciones especiales en materia de contratación de infraestructura de transporte.
Así mismo, no se evidenció el cumplimiento y la inclusión de lo dispuesto en el literal (i) del artículo 14 de la Ley 1682 de 2013, dentro de su Título III sobre disposiciones especiales en materia de contratación de infraestructura de transporte.
(...) si bien es cierto que en el Parágrafo Primero de la Cláusula Vigésima Novena del Contrato 976 de 2012, se estipuló la respectiva Cláusula Compromisoria; dentro de la misma no se establecieron límites a través de fórmulas, tasaciones o demás formas de pago en caso de acudir a los árbitros.</t>
  </si>
  <si>
    <t>Falta de aplicación de normativa especial para contratos que involucren la construcción de infraestructura de transporte, en relación con el clausulado que regule las reglas de solución de controversias y fijación de honorarios arbitrales en caso de ser necesario.</t>
  </si>
  <si>
    <t xml:space="preserve">Establecer la fórmula matemática que permita tazar las eventuales prestaciones recíprocas en caso de terminarse anticipadamente por un acuerdo entre las partes o por decisión unilateral.                                                                                                                                                                  Actualizar las minutas contractuales, incorporando en ellas las reglas de solución de controversias y fijación de honorarios arbitrales en caso de ser necesario. </t>
  </si>
  <si>
    <t>Establecer la fórmula matemática que permita tazar las eventuales prestaciones recíprocas en caso de terminarse anticipadamente por un acuerdo entre las partes o por decisión unilateral.                                                                                                          Determinar las reglas de solución de controversias y fijación de honorarios arbitrales en caso de ser necesario actualizando para ello las minutas contractuales.</t>
  </si>
  <si>
    <t>Minutas con incorporación de las disposiciones contenidas en los artículos 13 y 14 de la Ley 1682 de 2013</t>
  </si>
  <si>
    <t>H4ACGuaviare. Recursos presupuestales del convenio 1818 de 2020.
No se llevó a cabo un control y vigilancia adecuados a la inversión de los dineros aportados, para que estos fueran empleados únicamente para adicionar el contrato de obra 921 de 2020 y el contrato de interventoría 1260 de 2020.
En los soportes de ejecución del convenio 1818 de 2020 tales como informes de supervisión, soportes y minutas de adición al contrato de obra 921 de 2020 y contrato de interventoría 1260 de 2020; no se evidencia prueba de la inversión y ejecución de la suma de veintiocho millones quinientos mil pesos ($28.500.000) del total del recurso presupuestal aportado por INVÍAS.
Frente a lo anterior, tampoco existe evidencia de alguna acción adelantada por INVÍAS en relación con lo estipulado en los numerales 2, 3 y 5 de la Cláusula Sexta del Convenio 1818 de 2020, que tratan sobre el manejo de los recursos.
De igual, modo el convenio se encuentra aún sin liquidar pese a que ya se cumplió con la prórroga 2 que iba hasta el 31 de enero de 2022, con lo cual no hay evidencia de la liquidación final donde se haga un balance económico de los dineros ejecutados.
Acción 1.</t>
  </si>
  <si>
    <t>Falta de evidencia respecto a la liberación o devolución de presupuesto no ejecutado en favor de INVIAS, debido que hasta la fecha no se ha realizado la liquidación del Convenio 1818 de 2020.</t>
  </si>
  <si>
    <t>Reintegro de los recursos no invertidos en los contratos del alcance del convenio 1818 de 2020.</t>
  </si>
  <si>
    <t>Gestión ante Gobernación del Guaviare para el reintegro inmediato de los recursos no invertidos en el proyecto por el valor de $28.500.000,00.</t>
  </si>
  <si>
    <t xml:space="preserve">Soporte contable del reintegro de los recursos al tesoro público, que no fueron utilizados                                                                </t>
  </si>
  <si>
    <t>H4ACGuaviare. Recursos presupuestales del convenio 1818 de 2020.
No se llevó a cabo un control y vigilancia adecuados a la inversión de los dineros aportados, para que estos fueran empleados únicamente para adicionar el contrato de obra 921 de 2020 y el contrato de interventoría 1260 de 2020.
En los soportes de ejecución del convenio 1818 de 2020 tales como informes de supervisión, soportes y minutas de adición al contrato de obra 921 de 2020 y contrato de interventoría 1260 de 2020; no se evidencia prueba de la inversión y ejecución de la suma de veintiocho millones quinientos mil pesos ($28.500.000) del total del recurso presupuestal aportado por INVÍAS.
Frente a lo anterior, tampoco existe evidencia de alguna acción adelantada por INVÍAS en relación con lo estipulado en los numerales 2, 3 y 5 de la Cláusula Sexta del Convenio 1818 de 2020, que tratan sobre el manejo de los recursos.
De igual, modo el convenio se encuentra aún sin liquidar pese a que ya se cumplió con la prórroga 2 que iba hasta el 31 de enero de 2022, con lo cual no hay evidencia de la liquidación final donde se haga un balance económico de los dineros ejecutados.
Acción 2.</t>
  </si>
  <si>
    <t xml:space="preserve">Inclusión normativa en el Manual de Contratación, que obligue a documentar y exigir la devolución inmediata de recursos no comprometidos.  </t>
  </si>
  <si>
    <t>Incorporación normativa en Manual de Contratación (Convenios) del trámite inmediato de los recursos que no se comprometan en la ejecución de un proyecto.</t>
  </si>
  <si>
    <t xml:space="preserve">Normativa de devolución de recursos no comprometidos, en Manual de Contratación </t>
  </si>
  <si>
    <t>H5ACGuaviare. Prórrogas del convenio 1818 de 2020.
El convenio 1818 de 2020 fue suscrito el día 30 de diciembre de 2020, tal y como lo evidencia la plataforma SECOP 2, y en su Cláusula Segunda se estableció que su plazo iría hasta el 31 de diciembre de 2020, es decir, solo se estableció un día de ejecución para dicho convenio.
(...) Ello conlleva necesariamente a la suscripción de documentos modificatorios como lo fue la Prórroga 1, cuando dichas situaciones a la luz del ordenamiento jurídico y la jurisprudencia, se han catalogado como de carácter excepcional y con la exigencia de una suficiente justificación para su otorgamiento.</t>
  </si>
  <si>
    <t>No se efectuó una planeación previa, eficiente y eficaz que pudiera evitar afectaciones o retrasos en el cumplimiento del objetivo y alcance del convenio, vulnerando con ellos el principio de planeación.</t>
  </si>
  <si>
    <t>H6ACGuaviare. Competencia de la red de vías nacionales (Primaria) no concesionada. Convenio 1818 de 2020.
No existe una adecuada y oportuna actualización normativa y procedimental de los manuales internos relacionados con la gestión contractual de INVÍAS, entre los cuales se halla el Manual de Interventoría vigente desde el año 2016, el cual fue actualizado y expedido hasta el presente año 2022, y por otro lado el Manual de Contratación continúa en vigencia desde el año 2015.
En ese sentido, no se evidencian procedimientos o directrices claramente establecidos para el caso de celebración de convenios interadministrativos, cuyo objetivo sea la autorización frente a entidades territoriales para la inversión y operación de una vía de carácter nacional a cargo de INVÍAS.
Así las cosas, INVÍAS, al momento de realizar la planificación de proyectos como en la gestión contractual, no cuentan con los elementos jurídicos suficientes para aplicación de los convenios con objetos de ese tipo.
Frente a la situación fáctica revisada, se tiene que según el documento denominado “Anexo Técnico del Proyecto” que se observa en los soportes del convenio 1818 de 2020, se pudo constatar que la Gobernación del Guaviare fue autorizada a través de convenio 1217 del 21 de septiembre de 2020 para realizar la intervención de las vías que son de orden nacional.</t>
  </si>
  <si>
    <t>Falta de sustento jurídico para la autorización y otorgamiento de facultades de administración, operación, conservación y rehabilitación de vías nacionales de competencia de INVIAS, hacia una entidad territorial como la Gobernación del Guaviare a través del convenio 1818 de 2020.</t>
  </si>
  <si>
    <t>Actualización del Manual de Contratación para la inclusión de fundamentos normativos en la celebración de convenios interadministrativos en los cuales se requiera autorización frente a entidades territoriales para la inversión y operación de una vía de carácter nacional a cargo de INVIAS.</t>
  </si>
  <si>
    <t>Incorporación normativa en el Manual de Contratación, en el cual se soporte jurídicamente la administración, operación, conservación y rehabilitación por parte de un ente territorial en vías de competencias del INVIAS, documentando así la situación advertida en el actual manual por la CGR.</t>
  </si>
  <si>
    <t>Actualización del Manual de Contratación - Convenios Interadministrativos</t>
  </si>
  <si>
    <t>H7ACGuaviare. Mantenimiento, seguridad, transitabilidad y funcionamiento estructuras de drenaje. Contrato 976 de 2021.
En el Punto de Referencia 05+000 al Punto de Referencia 37+000, en visita técnica se logró establecer que: En el tramo anteriormente indicado se evidenció
falta de mantenimiento a las estructuras de drenaje superficial, cunetas, alcantarillas, y demás dispositivos de desagüe. Se encontró sedimentación excesiva, capa vegetal y taponamiento de las alcantarillas de paso transversal.
Si bien se realiza mantenimiento este no es por parte del contratista ni tampoco es el suficiente o el necesario como se puedo evidenciar al momento de la visita realizada y reafirmado con la respuesta de la entidad.
Acción 1.</t>
  </si>
  <si>
    <t>Deficiencias en el proceso de supervisión y en el ejercicio de la interventoría en la verificación del cumplimiento de las especificaciones y normas técnicas establecidas en las obligaciones contractuales.</t>
  </si>
  <si>
    <t>Contar con el mantenimiento a las estructuras de drenaje superficial, cunetas, alcantarillas, y demás dispositivos de desagüe, detectado por la Contraloría General de la República.</t>
  </si>
  <si>
    <t>Realizar el mantenimiento a las estructuras de drenaje superficial, cunetas, alcantarillas, y demás dispositivos de desagüe. Detectados por la Contraloría General de la República.</t>
  </si>
  <si>
    <t xml:space="preserve">Informe con registro fotográfico del Administrador Vial </t>
  </si>
  <si>
    <t>H7ACGuaviare. Mantenimiento, seguridad, transitabilidad y funcionamiento estructuras de drenaje. Contrato 976 de 2021.
En el Punto de Referencia 05+000 al Punto de Referencia 37+000, en visita técnica se logró establecer que: En el tramo anteriormente indicado se evidenció
falta de mantenimiento a las estructuras de drenaje superficial, cunetas, alcantarillas, y demás dispositivos de desagüe. Se encontró sedimentación excesiva, capa vegetal y taponamiento de las alcantarillas de paso transversal.
Si bien se realiza mantenimiento este no es por parte del contratista ni tampoco es el suficiente o el necesario como se puedo evidenciar al momento de la visita realizada y reafirmado con la respuesta de la entidad.
Acción 2 - Actividad 1.</t>
  </si>
  <si>
    <t xml:space="preserve">Fortalecer los instrumentos de supervisión contractual, para  mejorar la evaluación de la calidad de los  trabajos en ejercicio de la  supervisión del contrato de interventoría. </t>
  </si>
  <si>
    <t>H7ACGuaviare. Mantenimiento, seguridad, transitabilidad y funcionamiento estructuras de drenaje. Contrato 976 de 2021.
En el Punto de Referencia 05+000 al Punto de Referencia 37+000, en visita técnica se logró establecer que: En el tramo anteriormente indicado se evidenció
falta de mantenimiento a las estructuras de drenaje superficial, cunetas, alcantarillas, y demás dispositivos de desagüe. Se encontró sedimentación excesiva, capa vegetal y taponamiento de las alcantarillas de paso transversal.
Si bien se realiza mantenimiento este no es por parte del contratista ni tampoco es el suficiente o el necesario como se puedo evidenciar al momento de la visita realizada y reafirmado con la respuesta de la entidad.
Acción 2 - Actividad 2.</t>
  </si>
  <si>
    <t xml:space="preserve">Fortalecer  los instrumentos de  supervisión contractual, para  mejorar la evaluación de la calidad de los  trabajos en ejercicio de la supervisión del contrato de interventoría. </t>
  </si>
  <si>
    <t>H7ACGuaviare. Mantenimiento, seguridad, transitabilidad y funcionamiento estructuras de drenaje. Contrato 976 de 2021.
En el Punto de Referencia 05+000 al Punto de Referencia 37+000, en visita técnica se logró establecer que: En el tramo anteriormente indicado se evidenció
falta de mantenimiento a las estructuras de drenaje superficial, cunetas, alcantarillas, y demás dispositivos de desagüe. Se encontró sedimentación excesiva, capa vegetal y taponamiento de las alcantarillas de paso transversal.
Si bien se realiza mantenimiento este no es por parte del contratista ni tampoco es el suficiente o el necesario como se puedo evidenciar al momento de la visita realizada y reafirmado con la respuesta de la entidad.
Acción 2 - Actividad 3.</t>
  </si>
  <si>
    <t xml:space="preserve">Fortalecer los instrumentos de supervisión contractual, para  mejorar la evaluación de la calidad de los  trabajos en ejercicio de la supervisión del contrato de interventoría. </t>
  </si>
  <si>
    <t>H8ACGuaviare. Cunetas para garantizar la protección de la estructura del pavimento, en especial el hombro de compactación o sobre ancho. Contrato 976 de 2021.
En el Punto de Referencia 40+000 al Punto de Referencia 45+000, en visita técnica se logró establecer que: Las cantidades y actividades de obra relacionadas al ítem de cunetas no se evidenciaron a lo largo del recorrido del tramo indicado. 
También se pudo identificar la pérdida del hombro de compactación o sobre ancho por acciones de las aguas de escorrentía, las cuales erosiono en algunos puntos hasta la estructura que soporta la carpeta asfáltica.
El equipo auditor identificó realizando el recorrido al momento de la visita, vía 7506 en el sentido Calamar Guaviare – El Retorno Guaviare, en el tramo indicado margen Izquierdo, la pérdida de 174.8 metros y en la margen derecha 642.8 metros de hombro de compactación.
Acción 1.</t>
  </si>
  <si>
    <t>Realizar la construcción de cunetas y obras de drenaje y la recuperación del hombro de compactación.</t>
  </si>
  <si>
    <t>Corregir los defectos constructivos detectados por la Contraloría General de la República.</t>
  </si>
  <si>
    <t xml:space="preserve">Informe con registro fotográfico de la interventoría </t>
  </si>
  <si>
    <t>H8ACGuaviare. Cunetas para garantizar la protección de la estructura del pavimento, en especial el hombro de compactación o sobre ancho. Contrato 976 de 2021.
En el Punto de Referencia 40+000 al Punto de Referencia 45+000, en visita técnica se logró establecer que: Las cantidades y actividades de obra relacionadas al ítem de cunetas no se evidenciaron a lo largo del recorrido del tramo indicado. 
También se pudo identificar la pérdida del hombro de compactación o sobre ancho por acciones de las aguas de escorrentía, las cuales erosiono en algunos puntos hasta la estructura que soporta la carpeta asfáltica.
El equipo auditor identificó realizando el recorrido al momento de la visita, vía 7506 en el sentido Calamar Guaviare – El Retorno Guaviare, en el tramo indicado margen Izquierdo, la pérdida de 174.8 metros y en la margen derecha 642.8 metros de hombro de compactación.
Acción 2 - Actividad 1.</t>
  </si>
  <si>
    <t>H8ACGuaviare. Cunetas para garantizar la protección de la estructura del pavimento, en especial el hombro de compactación o sobre ancho. Contrato 976 de 2021.
En el Punto de Referencia 40+000 al Punto de Referencia 45+000, en visita técnica se logró establecer que: Las cantidades y actividades de obra relacionadas al ítem de cunetas no se evidenciaron a lo largo del recorrido del tramo indicado. 
También se pudo identificar la pérdida del hombro de compactación o sobre ancho por acciones de las aguas de escorrentía, las cuales erosiono en algunos puntos hasta la estructura que soporta la carpeta asfáltica.
El equipo auditor identificó realizando el recorrido al momento de la visita, vía 7506 en el sentido Calamar Guaviare – El Retorno Guaviare, en el tramo indicado margen Izquierdo, la pérdida de 174.8 metros y en la margen derecha 642.8 metros de hombro de compactación.
Acción 2 - Actividad 2.</t>
  </si>
  <si>
    <t xml:space="preserve">H8ACGuaviare. Cunetas para garantizar la protección de la estructura del pavimento, en especial el hombro de compactación o sobre ancho. Contrato 976 de 2021.
En el Punto de Referencia 40+000 al Punto de Referencia 45+000, en visita técnica se logró establecer que: Las cantidades y actividades de obra relacionadas al ítem de cunetas no se evidenciaron a lo largo del recorrido del tramo indicado. 
También se pudo identificar la pérdida del hombro de compactación o sobre ancho por acciones de las aguas de escorrentía, las cuales erosiono en algunos puntos hasta la estructura que soporta la carpeta asfáltica.
El equipo auditor identificó realizando el recorrido al momento de la visita, vía 7506 en el sentido Calamar Guaviare – El Retorno Guaviare, en el tramo indicado margen Izquierdo, la pérdida de 174.8 metros y en la margen derecha 642.8 metros de hombro de compactación.
Acción 2 - Actividad 3. </t>
  </si>
  <si>
    <t>H9ACGuaviare. Pago de cantidades de obras de señalización. Contrato derivado del convenio 1818 de 2020 (contrato de obra 921 de 2020).
En el Punto de Referencia 55+585 al Punto de Referencia 60+080 en visita de campo se logró establecer que: Existe una diferencia entre las cantidades que finalmente fueron entregadas por el contratista, reportadas en el acta de recibo final de obra del 7 de abril del 2022, con las cantidades verificadas en obra.
(...) se tiene $23.759.914,98, los cuales corresponden a cantidades de obra no realizada. Así mismo, se establecieron deficiencias en la calidad e instalación de elementos de señalización.
También se determinó en la visita de obra realizada que de las 1.247 tachas instaladas 90 se encontraban despagadas, 12 en mal estado y 23 mal instaladas o con problemas de instalación.
(...) así pues, el valor del detrimento fiscal es la suma de $23.759.914,98 por tachas reflectivas y $4.976.785,2 por cantidades de obra de señalización con problemas de calidad, mal instaladas o con problemas de instalación. Para un monto total del fiscal de $28.736.700,18.</t>
  </si>
  <si>
    <t>Deficiencias en el proceso de supervisión y en el ejercicio de la interventoría en la verificación del cumplimiento de las cantidades, especificaciones y normas técnicas establecidas en las obligaciones contractuales.</t>
  </si>
  <si>
    <t>La incorporación en los convenios marco y convenios interadministrativos suscritos por el INVIAS con los entes territoriales, la inclusión de clausulado con la obligatoriedad para los entes territoriales de acoger en su contratación derivada los Manuales de Contratación e Interventoría del INVIAS, teniéndolos como referentes entre otros en el  cumplimiento de las  especificaciones técnicas contratadas y por ende el cumplimiento de la garantía de las obras entre ellas las de señalización.</t>
  </si>
  <si>
    <t>Incorporación de clausulado en los convenios marco y convenios interadministrativos de la normativa que obligue al ente territorial a tener como referente los Manuales de Contratación e interventoría del INVIAS,  documentando así la situación advertida  por la CGR.</t>
  </si>
  <si>
    <t>Minuta modelo con clausulado en convenios a celebrar</t>
  </si>
  <si>
    <t>H10ACGuaviare. Cunetas para garantizar la protección de la estructura del pavimento en especial el hombro de compactación o sobre ancho, contrato de obra derivado del convenio 1818 de 2020.
En el Punto de Referencia 55+585 al Punto de Referencia 60+080 en visita técnica se logró establecer que: Las cantidades y actividades de obra relacionadas al ítem de cunetas no se evidenciaron a lo largo del recorrido del tramo indicado. Las cuales si fueron reportadas en el acta de recibo final de obra del 7 de abril del 2022 y pagadas al contratista.
También se identificó la pérdida del hombro de compactación o sobre ancho por acciones de las aguas de escorrentía las cuales erosionaron en algunos puntos
hasta la estructura que soporta la carpeta asfáltica.
Realizando el recorrido al momento de la visita vía 7506 en el sentido San José del Guaviare – El Retorno en el tramo indicado se determinó en margen Izquierdo la pérdida de 847 metros y en la margen derecha 707.9 metros de hombro de compactación.
Por otra parte, la falta de las estructuras para el manejo de las aguas de escorrentías como lo son las cunetas, (...) conllevó a la pérdida del hombro de compactación o sobre ancho de compactación.</t>
  </si>
  <si>
    <t>Incumplimiento por parte del instituto, la interventoría y el contratista; respecto a las normas y especificaciones técnicas, obligaciones contractuales y documentos relacionados en especial frente a la actividad construcción de “cunetas de concreto vaciadas en situ, incluye la conformación de la superficie de apoyo”, presentándose deficiencias en el proceso de supervisión y en el ejercicio de la interventoría en la verificación del cumplimiento de las especificaciones y normas técnicas establecidas en las obligaciones contractuales.</t>
  </si>
  <si>
    <t>La incorporación en los convenios marco y convenios interadministrativos suscritos por el INVIAS con los entes territoriales, la inclusión de clausulado con la obligatoriedad para los entes territoriales de acoger en su contratación derivada los Manuales de Contratación e Interventoría del INVIAS, teniéndolos como referentes entre otros en el  cumplimiento de las  especificaciones técnicas contratadas y por ende el cumplimiento de la garantía de las obras, entre ellas, el ítem de cunetas, hombros de compactación o sobre ancho de compactación.</t>
  </si>
  <si>
    <t xml:space="preserve">
Incorporación de clausulado en los convenios marco y convenios interadministrativos de la normativa que obligue al ente territorial a tener como referente los Manuales de Contratación e Interventoría del INVIAS,  documentando así la situación advertida  por la CGR.</t>
  </si>
  <si>
    <t>H11ACGuaviare. Componente gestión predial. Convenio 1818 de 2020 y contratación derivada.
Convenio 1818 de 2020: Mediante visita fiscal realizada los días 9 al 11 de mayo del 2022 al tramo vial construido en el sector que comprende el PR 55+585 y el PR 60+080, derivado del convenio interadministrativo 1818 de 2020 y relacionado al contrato de obra 921 de 2020, se determino que no se realizó gestión predial. Evidenciándose que existen secciones transversales en donde el derecho de vía no cumple los 30 metros de acuerdo a especificación legal. Se realizaron 3 mediciones (...) donde la media de la franja de retiro obligatorio es de 23.5 mts.
Contrato 976 de 2021: Mediante visita fiscal realizada los días 2, 3 y 4 de mayo del 2022 en el eje vial a construir entre PR 0 + 000 y PR 45 + 480, y el tramo vial en construcción en el sector que comprende el PR 36+480 y el PR 45+480 de la inspección de la Libertad hacia el municipio de El Retorno, se determinó que no se ha realizado la gestión predial según lo establecido en los documentos del proceso de contratación. Determinándose que existen secciones transversales en donde el derecho de vía no cumple los 30 metros de acuerdo con el marco legal.</t>
  </si>
  <si>
    <t>El incumplimiento por parte del instituto frente al seguimiento de las obligaciones del ente territorial, Gobernación del Guaviare, adquiridas en el convenio interadministrativo 1818 de 2020 y su contratación derivada frente a la gestión predial.</t>
  </si>
  <si>
    <t>Desarrollar un programa de capacitaciones a los supervisores de los convenios suscritos por parte del INVIAS, con el fin de evidenciar la importancia de recordar la necesidad en el seguimiento de obligaciones especialmente en el tema predial.</t>
  </si>
  <si>
    <t>Jornadas de capacitaciones a los supervisores de los convenios suscritos por el INVIAS, con el fin de evidenciar la importancia del seguimiento de las obligaciones contractuales.</t>
  </si>
  <si>
    <t>Registro de las capacitaciones</t>
  </si>
  <si>
    <t>SEP- GGP2-SG</t>
  </si>
  <si>
    <t>SEP-SPSC-DJ</t>
  </si>
  <si>
    <t>DJ-SPSC</t>
  </si>
  <si>
    <t>SGI-DJ</t>
  </si>
  <si>
    <t>SS-GT-SGI</t>
  </si>
  <si>
    <t>AC-GUAVIARE</t>
  </si>
  <si>
    <t>Falta de planeación frente a las necesidades que se pretenden satisfacer a través de la contratación y falta de rigorismo en los procesos de adición contractual.
Deficiente ejercicio de control y vigilancia de la supervisión y la interventoría.
Falta de justificación e incoherencia en los documentos soporte de la adición.</t>
  </si>
  <si>
    <t>Falta de aplicación del principio de planeación estatal en relación con los documentos que dan soporte desde lo jurídico, técnico y presupuestal a la minuta de modificación 1 al contrato 976 de 2021. 
Falta de justificación en los documentos soporte de la modificación para el traslado entre vigencias.</t>
  </si>
  <si>
    <t xml:space="preserve">14 04 006   </t>
  </si>
  <si>
    <t xml:space="preserve">14 04 001   </t>
  </si>
  <si>
    <t xml:space="preserve">14 04 007   </t>
  </si>
  <si>
    <t xml:space="preserve">11 02 001   </t>
  </si>
  <si>
    <t>DTE-SEP</t>
  </si>
  <si>
    <t>SGC</t>
  </si>
  <si>
    <t>SUBDIRECCIÓN GESTIÓN CONTRACTUAL Y PROCESOS ADMINISTRATIVOS</t>
  </si>
  <si>
    <t>DJ-SGC</t>
  </si>
  <si>
    <t>GGP1-DTE-SMCN</t>
  </si>
  <si>
    <t>SMCN</t>
  </si>
  <si>
    <t>SUBDIRECCIÓN DE MODERNIZACIÓNN DE CARRETERAS NACIONALES</t>
  </si>
  <si>
    <t>Auditoría de Cumplimiento Proyectos Viales en el Departamento del Guaviare. Vigencias 2020 y 2021. (ACGUAVIARE)</t>
  </si>
  <si>
    <t>Actuación Especial de Fiscalización: Contratos suscritos con la firma constructora MECO S.A. y MECO Infraestructura S.A.S. (AEF-MECO)</t>
  </si>
  <si>
    <t>H63R16. Mejoramiento gestión social predial y ambiental corredor transversal Medellín - Quibdó fase 2 – prosperidad.
Se presentan temas pendientes para finiquitar la gestión de adquisición predial, actividad delegada al contratista, cuando el contrato está por finalizar el 30 de junio de 2017 según el Adicional No.3 del 30 de marzo  de 2017.</t>
  </si>
  <si>
    <t>H1Denuncia2021-216384-82111-D. Supervisión y ejecución del contrato LP-001-2021 para el “Mantenimiento y mejoramiento de vías rurales en el municipio de Encino, Departamento de Santander del Programa Colombia Rural".
Se evidenció que el contratista de obra no dio cabal cumplimiento a sus obligaciones contractuales, principalmente la referida dentro de la Cláusula 3 del Contrato (Alcance del Objeto); lo anterior, teniendo en cuenta que el Contrato de Obra Pública se pactó, incluyendo las adiciones realizadas, por un valor de $748.011.761, de lo cual, de acuerdo con lo establecido en el Acta de Entrega y Recibo Definitivo de Obra suscrita unilateralmente por la Interventoría, solo se ejecutaron $586.867.047, es decir un 78.45% del valor total contratado, del cual se han cancelado a la fecha dos actas de avance por un valor total de $402.543.757,
quedando por cancelar el acta final por un valor de $184.323.290; en este sentido, el saldo que quedó pendiente por ejecutar del contrato fue de $161.144.714.
Acción 1.</t>
  </si>
  <si>
    <t>Debilidades e incumplimiento en el ejercicio de las funciones y obligaciones de la supervisión del contrato, por parte del Invias y del Municipio de Encino, al no llevar a cabo un seguimiento riguroso durante la ejecución de las actividades establecidas dentro del contrato de obra, y al no tomar acciones pertinentes que garantizarán el cumplimiento del alcance del objeto contractual.</t>
  </si>
  <si>
    <t>Fortalecer los instrumentos de supervisión contractual, para  mejorar la evaluación de la calidad de los trabajos en ejercicio de la supervisión del contrato de interventoría.</t>
  </si>
  <si>
    <t>Capacitación del Manual de Contratación - Capitulo de Supervisión</t>
  </si>
  <si>
    <t>DENUNCIA2021-216384-82111-D - ENCINO</t>
  </si>
  <si>
    <t>H1Denuncia2021-216384-82111-D. Supervisión y ejecución del contrato LP-001-2021 para el “Mantenimiento y mejoramiento de vías rurales en el municipio de Encino, Departamento de Santander del Programa Colombia Rural".
Se evidenció que el contratista de obra no dio cabal cumplimiento a sus obligaciones contractuales, principalmente la referida dentro de la Cláusula 3 del Contrato (Alcance del Objeto); lo anterior, teniendo en cuenta que el Contrato de Obra Pública se pactó, incluyendo las adiciones realizadas, por un valor de $748.011.761, de lo cual, de acuerdo con lo establecido en el Acta de Entrega y Recibo Definitivo de Obra suscrita unilateralmente por la Interventoría, solo se ejecutaron $586.867.047, es decir un 78.45% del valor total contratado, del cual se han cancelado a la fecha dos actas de avance por un valor total de $402.543.757,
quedando por cancelar el acta final por un valor de $184.323.290; en este sentido, el saldo que quedó pendiente por ejecutar del contrato fue de $161.144.714.
Acción 2.</t>
  </si>
  <si>
    <t>Elaborar un modelo de minuta tipo de convenio interadministrativo, que le permita al Instituto, exigirle a los municipios la constitución de pólizas de cumplimiento, con el objetivo de que los supervisores tengan más herramientas de tipo jurídico para exigirle al municipio el cumplimiento de sus a obligaciones.</t>
  </si>
  <si>
    <t>Elaborar un modelo de minuta tipo de convenio interadministrativo, que le permita al Instituto, exigirle a los municipios la constitución de pólizas de cumplimiento.</t>
  </si>
  <si>
    <t>Minuta tipo</t>
  </si>
  <si>
    <t>Denuncia 2021-216384-82111-D - Programa Colombia Rural - Municipio de Encino. (DENUNCIA2021-216384-82111-D - ENCINO)</t>
  </si>
  <si>
    <t>GGP4</t>
  </si>
  <si>
    <t>GERENCIA DE GRANDES PROYECTOS 4</t>
  </si>
  <si>
    <t>H1AF2021. Oportunidad en el registro del traslado de Bienes de Uso Público en Construcción a Bienes de Uso Público en Servicio.
En Acta de entrega y recibo definitivo de obra suscrita en el año 2021, no se realizó el registro contable trasladando de bienes de uso público en construcción a bienes de uso público en servicio, lo cual genera una subestimación por $50.887.863.799,80 en la cuenta 1710 - Bienes de Uso Público en Servicio en los estados financieros del año 2021.
Acta de entrega y recibo definitivo de obra del 31-12-2021 del contrato 705 de 2020.
Acción 1.</t>
  </si>
  <si>
    <t>Deficiencias en los controles y procedimientos para el registro contable oportuno de las actas de entrega y recibo definitivo de obra que se suscriben dentro de las operaciones de INVIAS.</t>
  </si>
  <si>
    <t>Actualizar y modificar Resolución 7169 del 19 de noviembre de 2014 por la cual se establecen los requisitos para el tramite y pago de obligaciones.</t>
  </si>
  <si>
    <t>Modificación Resolución</t>
  </si>
  <si>
    <t>Resolución actualizada</t>
  </si>
  <si>
    <t>H1AF2021. Oportunidad en el registro del traslado de Bienes de Uso Público en Construcción a Bienes de Uso Público en Servicio.
En Acta de entrega y recibo definitivo de obra suscrita en el año 2021, no se realizó el registro contable trasladando de bienes de uso público en construcción a bienes de uso público en servicio, lo cual genera una subestimación por $50.887.863.799,80 en la cuenta 1710 - Bienes de Uso Público en Servicio en los estados financieros del año 2021.
Acta de entrega y recibo definitivo de obra del 31-12-2021 del contrato 705 de 2020.
Acción 2.</t>
  </si>
  <si>
    <t>Circularización a las unidades ejecutoras para el tramite de actas finales de recibo de obra.</t>
  </si>
  <si>
    <t>Circularización a unidades ejecutoras</t>
  </si>
  <si>
    <t>Circularizaciones</t>
  </si>
  <si>
    <t>H1AF2021. Oportunidad en el registro del traslado de Bienes de Uso Público en Construcción a Bienes de Uso Público en Servicio.
En Acta de entrega y recibo definitivo de obra suscrita en el año 2021, no se realizó el registro contable trasladando de bienes de uso público en construcción a bienes de uso público en servicio, lo cual genera una subestimación por $50.887.863.799,80 en la cuenta 1710 - Bienes de Uso Público en Servicio en los estados financieros del año 2021.
Acta de entrega y recibo definitivo de obra del 31-12-2021 del contrato 705 de 2020.
Acción 3.</t>
  </si>
  <si>
    <t xml:space="preserve">Actualizar y socializar el procedimiento contable AFINCO-PR-12 - GESTIÓN Y RECONOCIMIENTO CONTABLE DE LAS NOVEDADES BIENES DE USO PÚBLICO registrado en la plataforma Kawak, considerando las  instrucciones contenidas en la Directiva 001 de 2020.
</t>
  </si>
  <si>
    <t>Actualizar procedimiento</t>
  </si>
  <si>
    <t>Procedimiento actualizado y socializado</t>
  </si>
  <si>
    <t>H2AF2021. Reclasificación Bienes de Uso Público en Servicio – Red Férrea a cuenta de Terrenos.
En el Comprobante 83185 del 2021-10-29 se registró la siguiente descripción para reclasificar a Bienes de Uso Público los auxiliares Férreos 300507, 501562, 301429 y 300770, y marítimos 300693; lo anterior dado que corresponde a Bienes Concesionados que por su destinación corresponden a bienes de Uso Público. Estas reclasificaciones se realizaron como parte del proceso de depuración de las bases de Bienes Fiscales y Marítimos que administra la Subdirección Administrativa.
Según la revisión y análisis de la información soporte, la entidad efectuó el traslado de la cuenta denominada Edificaciones - Bodega férreas código contable 163703016 (Mat Inmobiliaria 370-550465), a la cuenta código 171014 denominada Terrenos - Bienes de Uso Público en Servicio por $5.858.789.000. Así las cosas, se realizó una reclasificación de un activo depreciable que es Edificaciones a un activo no depreciable que es Terrenos, la cual no es permitida por las normas contables vigentes. De otra parte, no se evidenció avalúos de los predios incluidos en este comprobante ni estudios técnicos de los valores de estos traslados.
Acción 1.</t>
  </si>
  <si>
    <t>Deficiencias en la revisión y control a los registros contables y la falta de capacitación del personal encargado de la contabilización, lo cual genera una incertidumbre en la cuenta 171014001 - Bienes de Uso Público en Servicio – Terrenos.</t>
  </si>
  <si>
    <t>Realizar reclasificación, si con base en la información recibida por el área responsable de la información, se establece que tiene porción de edificación.</t>
  </si>
  <si>
    <t>Registro contable</t>
  </si>
  <si>
    <t>H2AF2021. Reclasificación Bienes de Uso Público en Servicio – Red Férrea a cuenta de Terrenos.
En el Comprobante 83185 del 2021-10-29 se registró la siguiente descripción para reclasificar a Bienes de Uso Público los auxiliares Férreos 300507, 501562, 301429 y 300770, y marítimos 300693; lo anterior dado que corresponde a Bienes Concesionados que por su destinación corresponden a bienes de Uso Público. Estas reclasificaciones se realizaron como parte del proceso de depuración de las bases de Bienes Fiscales y Marítimos que administra la Subdirección Administrativa.
Según la revisión y análisis de la información soporte, la entidad efectuó el traslado de la cuenta denominada Edificaciones - Bodega férreas código contable 163703016 (Mat Inmobiliaria 370-550465), a la cuenta código 171014 denominada Terrenos - Bienes de Uso Público en Servicio por $5.858.789.000. Así las cosas, se realizó una reclasificación de un activo depreciable que es Edificaciones a un activo no depreciable que es Terrenos, la cual no es permitida por las normas contables vigentes. De otra parte, no se evidenció avalúos de los predios incluidos en este comprobante ni estudios técnicos de los valores de estos traslados.
Acción 2.</t>
  </si>
  <si>
    <t>Elaborar procedimiento donde se defina los requisitos de información a las áreas responsables, para el reconocimiento contable de los bienes de uso público a propiedad, planta y equipo o inverso.</t>
  </si>
  <si>
    <t>Elaboración, implementación y socialización de procedimiento para clasificación de bienes de propiedad, planta y equipo a bienes de uso publico o viceversa.</t>
  </si>
  <si>
    <t>Procedimiento elaborado y socializado</t>
  </si>
  <si>
    <t>H3AF2021. Intereses por Mora – Laudo Arbitral. 
Al mes de abril de 2022 no se ha cancelado la condena ordenada en el Laudo Arbitral proferido el 23 de mayo de 2017, la cual quedó ejecutoriada el 2 de junio de 2017 derivado del contrato 3460 de 2008, ni los respectivos intereses de mora a la tasa comercial, y en consecuencia sigue generando mayores gastos para la entidad. El laudo presenta una condena de $45.909.629.127 y los intereses por mora causados a 31 de diciembre de 2020 es $30.853.941.573, para una deuda por estos dos conceptos de $76.763.570.700.
Según la revisión realizada a los registros contables, el valor causado por intereses de mora del laudo arbitral durante la vigencia 2021 es $7.354.107.669. La CGR realizó la liquidación de estos intereses para la vigencia 2021, y se obtuvo un resultado de $10.240.231.603, que, al compararlo con el valor contabilizado, presenta un menor valor causado por intereses de mora en el año 2021 por $2.886.123.934
Lo analizado genera una subestimación en la cuenta 580447001 – Otros Gastos- Financieros - Intereses de Sentencias por $2.886.123.934 en los estados financieros a 31 de diciembre de 2021.
Acción 1.</t>
  </si>
  <si>
    <t>Deficiencias en el control, verificación y causación contable y la revisión de las liquidaciones de intereses por mora del laudo arbitral.</t>
  </si>
  <si>
    <t>Elaborar procedimiento con la Subdirección de Defensa Jurídica, donde se definan los requerimientos de información de los pasivos - procesos jurídicos  para su reconocimiento contable.</t>
  </si>
  <si>
    <t>Elaborar, implementar y socializar procedimiento para el reconocimiento contable de los procesos jurídicos.</t>
  </si>
  <si>
    <t>H3AF2021. Intereses por Mora – Laudo Arbitral. 
Al mes de abril de 2022 no se ha cancelado la condena ordenada en el Laudo Arbitral proferido el 23 de mayo de 2017, la cual quedó ejecutoriada el 2 de junio de 2017 derivado del contrato 3460 de 2008, ni los respectivos intereses de mora a la tasa comercial, y en consecuencia sigue generando mayores gastos para la entidad. El laudo presenta una condena de $45.909.629.127 y los intereses por mora causados a 31 de diciembre de 2020 es $30.853.941.573, para una deuda por estos dos conceptos de $76.763.570.700.
Según la revisión realizada a los registros contables, el valor causado por intereses de mora del laudo arbitral durante la vigencia 2021 es $7.354.107.669. La CGR realizó la liquidación de estos intereses para la vigencia 2021, y se obtuvo un resultado de $10.240.231.603, que, al compararlo con el valor contabilizado, presenta un menor valor causado por intereses de mora en el año 2021 por $2.886.123.934
Lo analizado genera una subestimación en la cuenta 580447001 – Otros Gastos- Financieros - Intereses de Sentencias por $2.886.123.934 en los estados financieros a 31 de diciembre de 2021.
Acción 2.</t>
  </si>
  <si>
    <t>Implementar los procedimientos de provisión de pago de sentencias y conciliaciones y cumplimiento de sentencias judiciales y conciliaciones, incorporando las actividades de requerimientos y liquidación de las obligaciones, de acuerdo con las sugerencias del Modelo Óptimo de Gestión - MOG.</t>
  </si>
  <si>
    <t>Elaborar e incorporar en el KAWAK los procedimientos de provisión de pago de sentencias y conciliaciones y cumplimiento de sentencias judiciales y conciliaciones, de acuerdo con las sugerencias del Modelo Óptimo de Gestión - MOG.</t>
  </si>
  <si>
    <t>Procedimiento elaborado, publicado, socializado e implementado</t>
  </si>
  <si>
    <t>H4AF2021. Registro y clasificación de Cuenta de Otros Ingresos - Sobrantes.
En la revisión realizada se encontró que se efectuó registro de los comprobantes contables al código 480825001 denominada Otros Ingresos - Sobrantes, por el recibo de los activos por reversión de las Concesiones (...). Así las cosas, el INVIAS realizó un registro contable que no se ajusta a lo establecido en la Resolución 602 de 2018, toda vez que la subcuenta a utilizar y acreditar es la identificada con el código contable 442807 denominada - Bienes Recibidos sin Contraprestación.
El resultado de lo expuesto es una subestimación a la subcuenta 442807-Bienes recibidos sin contraprestación por $1.577.385.451, que puede generar interpretaciones equivocadas por parte de los usuarios de la información.</t>
  </si>
  <si>
    <t>Deficiencias en los controles para la revisión y verificación de los registros contables y la falta de capacitación de los funcionarios encargados de los registros contables.</t>
  </si>
  <si>
    <t>Ajustar y socializar  procedimiento para el reconocimiento de los bienes transferidos por las otras entidades.</t>
  </si>
  <si>
    <t>Ajustar y socializar procedimiento para el reconocimiento de bienes transferidos.</t>
  </si>
  <si>
    <t>H5AF2021. Revelación y preparación de información financiera Bienes de Uso Público en Servicio – Terrenos - cuenta 171014.
En la nota 11.5.5 Terrenos, de los estados financieros a 31 de diciembre de 2021, el valor de los terrenos de los Bienes de Uso Público en Servicio, código 171014, por $2.307.664.754.939, no se presenta la información más representativa de los predios con sus valores, no revela, ni separa contablemente a nivel de auxiliar; los valores que corresponden a la red de carreteras, red férrea, red fluvial y red marítima, según lo establecido en las normas contables, con el fin de proporcionar información relevante para un mejor entendimiento e interpretación de la posición financiera y el desempeño de la entidad. Este valor representa el 6,5% del total de activos del INVÍAS.</t>
  </si>
  <si>
    <t>Deficiencias en la aplicación de las normas contables y de control interno contable, para el reconocimiento, revelación y preparación de los estados financieros.</t>
  </si>
  <si>
    <t>Revisar, validar e incluir en el procedimiento de Notas a los Estados Contables, las explicaciones a las variaciones en las cuentas de terrenos y sus anexos.</t>
  </si>
  <si>
    <t>Actualizar  y socializar procedimiento Notas a los Estados Contables.</t>
  </si>
  <si>
    <t>H6AF2021. Registro, elaboración y control de comprobantes de contabilidad.
En la revisión de los comprobantes de contabilidad suministrados por el INVIAS, se establecieron las siguientes debilidades de control contable: La misma persona elabora y aprueba el comprobante; Comprobante de almacén con identificación con vigencia 2018; Memorando sin firma; Reclasificaciones y reversiones; Impresión de comprobante con inconsistencias en impresión; No se soporta con documentos la valoración contable de los elementos incorporados a los estados financieros.
Acción 1.</t>
  </si>
  <si>
    <t>Debilidades en la elaboración y soportes de los comprobantes contables y no se tienen procedimientos efectivos que eviten reprocesos y optimicen el tiempo de los funcionarios encargados de estas funciones. Igualmente se evidencian deficiencias en los controles y supervisión al proceso, así como falta de segregación de funciones.</t>
  </si>
  <si>
    <t>Revisar, actualizar y socializar el procedimiento AFINCO-PR-3 - REGISTRO DE OPERACIONES CONTABLES.</t>
  </si>
  <si>
    <t>H6AF2021. Registro, elaboración y control de comprobantes de contabilidad.
En la revisión de los comprobantes de contabilidad suministrados por el INVIAS, se establecieron las siguientes debilidades de control contable: La misma persona elabora y aprueba el comprobante; Comprobante de almacén con identificación con vigencia 2018; Memorando sin firma; Reclasificaciones y reversiones; Impresión de comprobante con inconsistencias en impresión; No se soporta con documentos la valoración contable de los elementos incorporados a los estados financieros.
Acción 2.</t>
  </si>
  <si>
    <t>Realizar reporte control trimestral sobre cumplimiento de AFINCO-PR-3 - REGISTRO DE OPERACIONES CONTABLES.</t>
  </si>
  <si>
    <t>Reporte trimestral sobre el cumplimiento del procedimiento AFINCO-PR-3 - REGISTRO DE OPERACIONES CONTABLES</t>
  </si>
  <si>
    <t>H7AF2021. Revelaciones en las Notas a los Estados Financieros. 
Inconsistencias y deficiencias en la revelación y presentación de las notas a los estados financieros (...) de las siguientes cuentas: Cuentas por Cobrar, Propiedades Planta y Equipo, Bienes de Uso Público e Históricos y Culturales, Cuentas por Pagar, Provisiones e Ingresos.</t>
  </si>
  <si>
    <t>Falta de aplicación estricta de las normas establecidas para cada una de las cuentas de los estados financieros del Instituto Nacional de Vías a 31 de diciembre de 2021.
Deficiente revisión de las notas, antes de ser firmadas.</t>
  </si>
  <si>
    <t xml:space="preserve">Verificar el cumplimiento de las normas para la preparación de las Notas a los Estados Financieros.
</t>
  </si>
  <si>
    <t xml:space="preserve">Verificar lista de chequeo sobre el cumplimiento de las normas para la preparación de las Notas a los Estados Financieros. 
</t>
  </si>
  <si>
    <t>Lista de chequeo verificada, con responsable de su elaboración</t>
  </si>
  <si>
    <t>H8AF2021. Reservas presupuestales constituidas para los contratos 1738 de 2015, 1632 de 2015, 885 de 2019 y 2171 de 2021.
El Instituto Nacional de Vías apropia recursos al cierre de la vigencia para los contratos 1738 de 2015, 1632 de 2015, 885 de 2019 y 2171 de 2021, quedando un saldo del 96% de los recursos apropiados en reserva presupuestal, que era previsible teniendo en cuenta la fecha de expedición de los registros presupuestales que amparan las apropiaciones realizadas, generándose una sobreestimación de la reserva presupuestal constituida en la vigencia 2021 (...) por $18.898.172.003,83.
Acción 1.</t>
  </si>
  <si>
    <t xml:space="preserve">Constitución de reserva presupuestal sin el cumplimiento de requisitos.
El mecanismo para hacer viable la ejecución de contratos de duración superior a un año no es el de las reservas presupuestales si no el de las vigencias futuras.
</t>
  </si>
  <si>
    <t>Desarrollar cinco (5) jornadas de capacitación de la Guía de Estructuración de Proyectos, a las diferentes unidades ejecutoras y dependencias del INVIAS.</t>
  </si>
  <si>
    <t> Registro de las capacitaciones sobre la Guía de Estructuración de Proyectos</t>
  </si>
  <si>
    <t>H8AF2021. Reservas presupuestales constituidas para los contratos 1738 de 2015, 1632 de 2015, 885 de 2019 y 2171 de 2021.
El Instituto Nacional de Vías apropia recursos al cierre de la vigencia para los contratos 1738 de 2015, 1632 de 2015, 885 de 2019 y 2171 de 2021, quedando un saldo del 96% de los recursos apropiados en reserva presupuestal, que era previsible teniendo en cuenta la fecha de expedición de los registros presupuestales que amparan las apropiaciones realizadas, generándose una sobreestimación de la reserva presupuestal constituida en la vigencia 2021 (...) por $18.898.172.003,83.
Acción 2.</t>
  </si>
  <si>
    <t>Realizar dos (2) sesiones de capacitaciones a los supervisores de los proyectos, respecto a los requisitos para solicitar vigencias futuras y constituir reservas presupuestales.</t>
  </si>
  <si>
    <t>Dos (2) sesiones de capacitaciones a los supervisores de los proyectos, respecto a los requisitos para solicitar vigencias futuras y constituir reservas presupuestales.</t>
  </si>
  <si>
    <t>Capacitación respecto a los requisitos para solicitar vigencias futuras y constituir reservas presupuestales</t>
  </si>
  <si>
    <t>H9AF2021. Constitución de reserva para el contrato 2332 de 2021.
El Instituto Nacional de Vías suscribe contrato el 31 de diciembre de 2021, siendo previsible la no ejecución del recurso en la vigencia; de otra parte, se soporta fecha de aprobación de prórroga previa a la fecha de suscripción del contrato, encontrándose inconsistencias en la información reportada por la Entidad.</t>
  </si>
  <si>
    <t>Deficiente planeación para la ejecución de los recursos y constitución de reserva presupuestal sin el cumplimiento de requisitos.
De otra parte, se suscribe prórroga del contrato en mención sin el cumplimiento de requisitos.</t>
  </si>
  <si>
    <t xml:space="preserve">Establecer un procedimiento institucional en el que se defina a la Fuerza Pública, las condiciones de adquisición de bienes y las fechas límites de radicación de las necesidades contractuales ante el Programa de Seguridad en Carreteras Nacionales PSCN.
Lo anterior, atendiendo la naturaleza de los bienes a contratar y la modalidad de selección contractual; dentro del mismo se establecerá un cronograma estipulando actividades y tiempos.
</t>
  </si>
  <si>
    <t>1. Elaborar un documento denominado: "Procedimiento para la adquisición de bienes con destino a la Fuerza Púbica".
2. Socializar del procedimiento ante la Fuerza Pública.
3. Oficializar el procedimiento ante la OAP para ser incluido en el aplicativo institucional Kawak.
4. Implementar el procedimiento.</t>
  </si>
  <si>
    <t>Procedimiento para la adquisición de bienes con destino a la Fuerza Pública, socializado e implementado</t>
  </si>
  <si>
    <t>H10AF2021. Constitución de reservas presupuestales. Contrato de obra 1910 de 30 de diciembre de 2020.
Reservas presupuestales fueron adicionadas en valor sin tener autorización de Vigencias Futuras y/o justificación de no cumplimiento por razones de fuerza mayor o caso fortuito.</t>
  </si>
  <si>
    <t>Deficiencias en la aplicación de los controles establecidos en el proceso presupuestal de la entidad para la constitución de las reservas presupuestales, omitiendo el trámite para la aprobación de vigencias futuras ordinarias.</t>
  </si>
  <si>
    <t>H11AF2021. Expedición Certificado de Disponibilidad Presupuestal. Contrato de obra 1910 del 30 de diciembre de 2020.
Se evidenció que en la justificación presupuestal se indicó el monto de los recursos solicitados en el trámite de adición, más no se hizo referencia al respaldo presupuestal con el que cuenta la entidad para atender la solicitud, como lo establece el Instructivo de Solicitud de Adición, Modificación y Prorroga MINFRA-MIN-IN-12 del Manual de Interventoría y asimismo, se identificó que el certificado de disponibilidad presupuestal que ampara este compromiso fue expedido el 29 de diciembre de 2021, fecha en la cual el trámite de adición ya se había surtido.</t>
  </si>
  <si>
    <t>Deficiencias en la coordinación entre la Unidad Ejecutora - Subdirección Red Terciaria y Férrea, el área de Presupuesto y el Interventor, lo que genera incumplimiento de los procedimientos establecidos por el Instructivo de Solicitud de Adición, Modificación y Prorroga MINFRA-MIN-IN-12 del Manual de Interventoría.</t>
  </si>
  <si>
    <t>Realizar dos (2) sesiones de capacitaciones a los supervisores de los proyectos, respecto a los procedimientos establecidos por el Instructivo de Solicitud de Adición, Modificación y Prorroga MINFRA-MIN-IN-12 del Manual de Interventoría.</t>
  </si>
  <si>
    <t>Dos (2) sesiones de capacitaciones a los supervisores de los proyectos, respecto a los procedimientos establecidos por el Instructivo de Solicitud de Adición, Modificación y Prorroga MINFRA-MIN-IN-12 del Manual de Interventoría.</t>
  </si>
  <si>
    <t>Capacitación respecto a los procedimientos establecidos por el Instructivo de Solicitud de Adición, Modificación y Prorroga MINFRA-MIN-IN-12 del Manual de Interventoría</t>
  </si>
  <si>
    <t>H12AF2021. Disponibilidad presupuestal para asumir los pagos pendientes, derivados del proceso de adquisición predial en marco del contrato 1686 de 2015.
El contrato 1686 de 2015 finalizó su ejecución el 5 de agosto de 2021, y se determinó que los recursos asignados al proceso de adquisición predial no fueron suficientes toda vez que se reportó un déficit de recursos para concluir dicha gestión, y a corte de abril 04 de 2022, el Instituto informó que no existe un soporte presupuestal para asumir dichos compromisos, lo que conllevó al incumplimiento de los términos pactados con los prometientes vendedores de los inmuebles que se requirieron para el proyecto.</t>
  </si>
  <si>
    <t>Gestión inoportuna en la consecución de los recursos para la adquisición de las franjas prediales requeridos para el desarrollo de las obras establecidas en el alcance del contrato 1686 de 2015, conllevando a que se asumieron compromisos sin el debido soporte presupuestal.</t>
  </si>
  <si>
    <t>H13AF2021. Oportunidad del recaudo de rendimientos financieros en anticipos: convenio 1236 de 2020, contrato de obra 1904 de 2020, convenio 1818 de 2020.
Los rendimientos financieros generados en el manejo de los anticipos de contratos y convenios no se reintegraron oportunamente de acuerdo con las normas vigentes.
Acción 1.</t>
  </si>
  <si>
    <t>Deficiencias en la aplicación oportuna de las normas y la efectividad en los controles por parte de la supervisión e interventoría en el recaudo de los rendimientos financieros.</t>
  </si>
  <si>
    <t xml:space="preserve">Desarrollo de programa de socialización y capacitación a los supervisores e interventores (obligatoria asistencia) de los convenios y contratos suscritos por parte del INVIAS, con el fin de evidenciar la importancia de dar cumplimiento a  las obligaciones pactadas con los entes territoriales, así como el seguimiento estricto y en términos con énfasis en los rendimientos financieros generados por los recursos aportados por el instituto, los cuales deben ser reintegrados conforme al inciso segundo del artículo 33 del Decreto 4730 del 28 de diciembre de 2005 y el Decreto 1853 de 2015.                                                       </t>
  </si>
  <si>
    <t>Jornadas de capacitaciones a los interventores, supervisores y diferentes actores de los convenios y contratos suscritos por el INVIAS, con el fin de evidenciar la importancia del cumplimiento de la normatividad  y de las obligaciones convencionales /contractuales.</t>
  </si>
  <si>
    <t>H13AF2021. Oportunidad del recaudo de rendimientos financieros en anticipos: convenio 1236 de 2020, contrato de obra 1904 de 2020, convenio 1818 de 2020.
Los rendimientos financieros generados en el manejo de los anticipos de contratos y convenios no se reintegraron oportunamente de acuerdo con las normas vigentes.
Acción 2.</t>
  </si>
  <si>
    <t>Realizar dos (2) sesiones de capacitaciones a los gestores y supervisores, respecto a la obligación de reintegrar los rendimientos financieros dentro del termino legal.</t>
  </si>
  <si>
    <t>Dos (2) sesiones de capacitaciones a los gestores y supervisores, respecto a la obligación de reintegrar los rendimientos financieros dentro del termino legal.</t>
  </si>
  <si>
    <t>Capacitación respecto a la obligación de reintegrar los rendimientos financieros dentro del termino legal.</t>
  </si>
  <si>
    <t>Administrativo con presunta incidencia Disciplinaria – Indagación Preliminar</t>
  </si>
  <si>
    <t>H14AF2021. Oportunidad en el pago de Sentencias y Laudos Arbitrales.
Realizada la revisión de la información de los soportes de fallos judiciales dentro de la vigencia 2021, se identificó que el INVIAS reconoció y efectuó el pago de sentencias por fuera de los términos establecidos en los artículos 192 y 195 de la Ley 1437 de 2011, generando la causación de intereses moratorios en el Proceso Ordinario Laboral Nro. 66170-31-05-001-2013-00025-00 y finalmente el Proceso de Reparación Directa Nro. 05001-23-31-000-2006-03498-00.
(...) la entidad (...) no aporta documentación conducente y pertinente que sustente sus argumentos y afirmaciones relacionadas con las gestiones para el pago oportuno de las obligaciones en estos procesos.</t>
  </si>
  <si>
    <t>Debilidades en la gestión administrativa para reconocimiento y pago de sentencias judiciales por parte del Instituto Nacional de Vías – INVIAS.</t>
  </si>
  <si>
    <t>Implementar los procedimientos de provisión de pago de sentencias y conciliaciones y cumplimiento de sentencias judiciales y conciliaciones, de acuerdo con las sugerencias del Modelo Óptimo de Gestión - MOG.</t>
  </si>
  <si>
    <t>Elaborar  e incorporar en el KAWAK los procedimientos de provisión de pago de sentencias y conciliaciones y cumplimiento de sentencias judiciales y conciliaciones, de acuerdo con las sugerencias del Modelo Óptimo de Gestión - MOG.</t>
  </si>
  <si>
    <t>H15AF2021. Viabilidad financiera para realizar la gestión de adquisición predial del contrato de obra 1904 de 2020.
El valor de la apropiación presupuestal para la gestión de adquisición predial dista frente a la estimación de los costos reales, la cual fue elaborada en marco de la ejecución contractual. Lo anterior se fundamenta en el resultado de contrastar el valor establecido en la Cláusula Séptima del contrato 1904 de 2020 para adelantar gestión social, predial y ambiental por $11.896.363.423, con respecto a la estimación realizada en abril 08 de 2022, donde se indicó que los recursos para la adquisición de los predios requeridos para adelantar las obras son del orden de $105.231.051.296, que corresponde a una variación aproximada de 785%.</t>
  </si>
  <si>
    <t>Falencias en la fase de planeación del proceso contractual, ya que la evaluación financiera que realizó el INVIAS para el tema de adquisición predial estimó recursos por debajo del valor necesario para realizar dicha gestión, (...), se concluye que la evaluación financiera no coadyuvó a establecer la factibilidad real del contrato.</t>
  </si>
  <si>
    <t>Registro de las capacitaciones sobre la Guía de Estructuración de Proyectos</t>
  </si>
  <si>
    <t>H16AF2021. Desarrollo de la gestión predial a cargo del contratista en concordancia con lo estipulado en el contrato 1617 de 2020.
Se presenta retraso en el desarrollo de las actividades prediales, por parte del contratista toda vez que según el cronograma de gestión predial se estableció que, para el 31 de marzo del 2022, se tendría culminado el 100% de la adquisición predial para los casos en donde se haya adelantado enajenación voluntaria. Pese a lo anterior, a corte de febrero de del 2022, con base en la información reportada por el INVIAS no se cuenta con ningún informe valuatorio, y, por ende, ningún proceso de negociación finalizado al 100 %, negociación la cual finiquita con los respectivos predios registrados a nombre del Instituto. Es de señalar, que, según lo pactado a nivel contractual, el contrato 1617 de 2020 finaliza su ejecución el 31 de julio de 2022.</t>
  </si>
  <si>
    <t>Deficiencias en el cumplimiento de las actividades prediales en concordancia con los tiempos establecidos en el cronograma de gestión predial, aprobado por la interventoría.</t>
  </si>
  <si>
    <t>H17AF2021. Gestión predial para el desarrollo de las obras del contrato 1910 de 2020.
En el cronograma predial suministrado por el INVIAS (...) se determinó que la programación de las actividades de gestión y adquisición predial tiene prevista su terminación para octubre de 2022, cuando el plazo de ejecución pactado en el contrato 1910 de 2020 es hasta junio 16 de 2022, pese a lo anterior, la interventoría dio aprobación a dicho cronograma el 25 de febrero de 2022.</t>
  </si>
  <si>
    <t>Deficiencias en el desarrollo de las obligaciones a cargo de la interventoría, toda vez que ésta aprobó el cronograma de gestión predial con actividades programadas en tiempos que están por fuera del plazo contractual.</t>
  </si>
  <si>
    <t>Solicitar un informe de seguimiento sobre la ejecución del contrato, en el que se evidencie la presentación del cronograma predial.</t>
  </si>
  <si>
    <t>Informe de seguimiento sobre la ejecución del contrato, en el que se evidencie la presentación del cronograma predial.</t>
  </si>
  <si>
    <t>Informe de seguimiento</t>
  </si>
  <si>
    <t>H18AF2021. Priorización de recursos asignados para la ejecución de las obras objeto del contrato 1617 de 2020.
Durante la ejecución del Contrato de obra 1617 de 2020 se priorizaron recursos para obras de rehabilitación y mantenimiento, excluyendo de la adición realizada asignación de recursos para algunas obras requeridas con el fin de culminar la construcción de la vía nueva Valledupar – La Paz.
No se evidencia la aprobación de parte del INVIAS de la adición 2 al contrato 1617 de 2020, por tanto, actualmente no se tiene certeza que se cuente con la disponibilidad de recursos para adicionar el contrato, de tal forma que se permita garantizar la culminación de las obras de construcción de la nueva vía.
Acción 1.</t>
  </si>
  <si>
    <t>Inobservancia de lo establecido en el anexo técnico 1 del contrato, el cual expresamente indica que se deben priorizar las actividades de mejoramiento mediante la construcción de la nueva vía Valledupar - La Paz, sobre las actividades de mantenimiento y rehabilitación.</t>
  </si>
  <si>
    <t>Adicionar los recursos necesarios para garantizar la culminación de las obras de construcción de la nueva vía Valledupar - La Paz, con el fin de tener los recursos para dar cumplimiento a lo establecido en el anexo técnico.</t>
  </si>
  <si>
    <t>Adición del contrato 1617 de 2020.</t>
  </si>
  <si>
    <t xml:space="preserve"> Minuta de adición de recursos </t>
  </si>
  <si>
    <t>H18AF2021. Priorización de recursos asignados para la ejecución de las obras objeto del contrato 1617 de 2020.
Durante la ejecución del Contrato de obra 1617 de 2020 se priorizaron recursos para obras de rehabilitación y mantenimiento, excluyendo de la adición realizada asignación de recursos para algunas obras requeridas con el fin de culminar la construcción de la vía nueva Valledupar – La Paz.
No se evidencia la aprobación de parte del INVIAS de la adición 2 al contrato 1617 de 2020, por tanto, actualmente no se tiene certeza que se cuente con la disponibilidad de recursos para adicionar el contrato, de tal forma que se permita garantizar la culminación de las obras de construcción de la nueva vía.
Acción 2.</t>
  </si>
  <si>
    <t>H19AF2021. Recursos para finalizar la gestión ambiental. Contrato 1686 de 2015.
Déficit de recursos para las obligaciones ambientales requeridas para el desarrollo de las metas físicas y ambientales y la liquidación del contrato 1686 de 2015; lo anterior debido a que se han efectuado por parte del contratista pagos de obligaciones ambientales adicionales al valor final del proyecto de $2.645.053.071 rubro denominado gestión ambiental; en razón a requerimientos inmediatos de la autoridad ambiental CAR que suman $322.668.228,83.</t>
  </si>
  <si>
    <t>Deficiencias en la fase de planeación, en el sentido que no se contó con los análisis necesarios de los aspectos presupuestales requeridos para la gestión ambiental, la cual se realiza en dicha etapa para establecer el impacto social, económico y ambiental, identificar los permisos, autorizaciones y licencias requeridas para la ejecución del proyecto.</t>
  </si>
  <si>
    <t xml:space="preserve">Desarrollar cinco (5) jornadas de capacitación de la Guía de Estructuración de Proyectos, a las diferentes unidades ejecutoras y dependencias del INVIAS. </t>
  </si>
  <si>
    <t>H20AF2021. Disminución de las metas físicas y cambios de alcance en proyectos Programa Colombia Rural, Convenios 2698 de 2019, 2746 de 2019 y 1929 de 2020.
En el marco del Programa Colombia Rural, para tres convenios suscritos por el INVIAS con los municipios Astrea, Sampués y San Pelayo, se identificaron situaciones relacionadas con deficiencias en la fase de planeación de los proyectos correspondiente a la etapa precontractual realizada por los municipios con apoyo técnico de INVIAS, donde se fijaron unas metas físicas y alcance de las obras a ejecutar sin contar con estudios técnicos adecuados que permitieran viabilizar apropiadamente el costo y alcance de los proyectos.</t>
  </si>
  <si>
    <t>Deficiencias en la fase de planeación de los proyectos a ejecutar a través de los contratos de obra derivados de los convenios suscritos entre el INVIAS y los municipios, que no contaban con un estudio técnico adecuado que permitiera viabilizar apropiadamente el costo y alcance de los proyectos; sin tener por lo menos una caracterización básica y resistencia del suelo de la subrasante o un diseño estructural del puente a construir para el caso del contrato de obra derivado SAMC 21-0512-01, que permitieran identificar adecuadamente las actividades o ítems a ejecutar para realizar el mejoramiento de los tramos viales priorizados.</t>
  </si>
  <si>
    <t>Realizar dos (2) sesiones de capacitaciones a los supervisores y directores territoriales, frente a la cartilla técnica de Colombia Rural, la cual contiene todos los aspectos técnicos de las obras a desarrollar en el marco del programa.</t>
  </si>
  <si>
    <t>Dos (2) sesiones de capacitaciones a los supervisores y directores territoriales, frente a la cartilla técnica de Colombia Rural, la cual contiene todos los aspectos técnicos de las obras a desarrollar en el marco del programa.</t>
  </si>
  <si>
    <t>Capacitaciones cartilla Colombia Rural</t>
  </si>
  <si>
    <t>H21AF2021. Atrasos en la ejecución del Contrato de Obra LP-003-2021, derivado del Convenio Interadministrativo 1929 de 2020.
Se evidencian constantes atrasos en la ejecución del contrato de obra LP-003-2021, el cual ha sido objeto de tres prórrogas y conforme al estado actual de avance, no se va a finalizar dentro del plazo contractual vigente, observándose que no se ha tenido la debida diligencia de parte del contratista para superar los bajos rendimientos en la ejecución de las obras, además, no se cuenta con un Plan de Contingencia, el cual fue solicitado por la interventoría.</t>
  </si>
  <si>
    <t>No se ha tenido la debida diligencia de parte del contratista para superar los bajos rendimientos en la ejecución de las obras, además, no se evidencia que se haya presentado el Plan de Contingencia solicitado por la interventoría. Esta situación, denota que las acciones de apremio adelantadas por la interventoría y/o la supervisión no han sido suficientes y/o eficaces.</t>
  </si>
  <si>
    <t>Solicitar un informe de seguimiento sobre la ejecución del contrato, en el que se evidencie la presentación del plan de contingencia solicitado por la interventoría.</t>
  </si>
  <si>
    <t>Informe de seguimiento sobre la ejecución del contrato, en el que se evidencie la presentación del plan de contingencia solicitado por la interventoría.</t>
  </si>
  <si>
    <t>Administrativo con incidencia fiscal y presunta disciplinaria</t>
  </si>
  <si>
    <t>H22AF2021. Deficiencias constructivas en la ejecución de obras Programa Colombia Rural, Convenio 2555 de 2019 Tena Cundinamarca.
Se identificaron situaciones relacionadas con deficiencias en la fase de la ejecución de las obras. Durante la visita realizada al municipio de Tena Cundinamarca, se observó que en el tramo 3 de placa huella ubicada en la vereda El Rosario - sector Mi Gran Colombia, existían una serie de falencias de orden constructivo en la vía, que presentaban deterioro y afectaban el correcto uso del corredor vial por parte de la comunidad.
(...) hallazgo con presunta incidencia disciplinaria y fiscal por $9.134.070.</t>
  </si>
  <si>
    <t>Deficiencias de tipo constructivo, no se ajustan a las condiciones de calidad requeridas y contratadas conforme a los estudios, diseños y alcance de las obras. Obedecen a falencias técnicas que tienen lugar en el proceso constructivo y normatividad aplicable por parte del contratista de obra, a su vez deficiencias en controles de Interventoría y supervisión en el desarrollo del proyecto.</t>
  </si>
  <si>
    <t>Solicitar una visita e informe a la Subdirección de Reglamentación Técnica e Innovación, respecto de la falla geológica que afecta al proyecto.</t>
  </si>
  <si>
    <t>Visita e informe de la Subdirección de Reglamentación Técnica e Innovación, respecto de la falla geológica que afecta al proyecto.</t>
  </si>
  <si>
    <t>Acta de visita e informe</t>
  </si>
  <si>
    <t>SDJ-SF</t>
  </si>
  <si>
    <t>SEP-GGP4-SG</t>
  </si>
  <si>
    <t>SVR-GGP1-GGPT</t>
  </si>
  <si>
    <t>SA-PSCN</t>
  </si>
  <si>
    <t>SEP-DTE</t>
  </si>
  <si>
    <t>SF-DJ</t>
  </si>
  <si>
    <t>SVR-(DT-MET)-GGPT</t>
  </si>
  <si>
    <t>GGP4-SGC</t>
  </si>
  <si>
    <t>PSCN</t>
  </si>
  <si>
    <t>PROGRAMA DE SEGURIDAD EN CARRETERAS NACIONALES</t>
  </si>
  <si>
    <t>AF2021</t>
  </si>
  <si>
    <t>Auditoría Financiera 2021 (AF2021)</t>
  </si>
  <si>
    <t>18 01 002</t>
  </si>
  <si>
    <t>18 01 100</t>
  </si>
  <si>
    <t>18 01 003</t>
  </si>
  <si>
    <t>18 02 100</t>
  </si>
  <si>
    <t>17 04 003</t>
  </si>
  <si>
    <t>14 01 014</t>
  </si>
  <si>
    <t>14 06 100</t>
  </si>
  <si>
    <t>14 01 100</t>
  </si>
  <si>
    <t>14 04 100</t>
  </si>
  <si>
    <t>Administrativo con alcance fiscal ($1.549,6 millones) y presunta incidencia
disciplinaria</t>
  </si>
  <si>
    <t xml:space="preserve">14 04 004  </t>
  </si>
  <si>
    <t>H12AEFI-PROVIDENCIA. Reconocimiento y pago al contratista a través de ítem no previsto, costos de transporte de equipos y maquinaria. Contrato de obra 1621 de 2020.
En desarrollo del Contrato de obra 1621 de 2020, se incluyó el ítem no previsto No. 47 correspondiente a “Logística y transporte multimodal de equipos y maquinaria para la ejecución de obras del Contrato 1621 de 2020 en el Archipiélago de San Andrés, Providencia y Santa Catalina”, mediante el cual se reconocen costos de transporte de equipos y maquinaria al contratista estimados en tres unidades por un valor unitario de $1.549.695.201.
El reconocimiento de este ítem no se ajusta a lo pactado contractualmente, toda vez que se reconocen costos de transporte de equipos y maquinaria al contratista, los cuales conforme al Pliego de Condiciones para la contratación de Urgencia Manifiesta No. UM-DT-SPA-013-2020, están incluidos dentro de los costos considerados en los análisis de precios unitarios para la ejecución de los ítems del presupuesto de obra, ofertados por el contratista en su propuesta económica.</t>
  </si>
  <si>
    <t>Debilidades en el desarrollo de las actividades de interventoría y su respectiva supervisión, puesto que se aprueba y valida la inclusión del ítem no previsto No. 47 por medio del cual se reconocen costos de transporte de equipos y maquinaria, ya incluidos en los precios unitarios ofertados por el contratista de obra en su propuesta económica.</t>
  </si>
  <si>
    <t>Administrativo con alcance fiscal ($620,3
millones) y presunta incidencia disciplinaria</t>
  </si>
  <si>
    <t>14 03 100</t>
  </si>
  <si>
    <t>H13AEFI-PROVIDENCIA. Pago de mayor valor por precio unitario del ítem no previsto 54. Contrato de obra 1621 de 2020.
Se estableció inadecuadamente el Análisis del Precio Unitario correspondiente al ítem no previsto 54, donde se utiliza un peso de material a transportar superior al requerido para ejecutar un kilogramo de la actividad constructiva, por lo cual se está reconociendo y pagando un mayor valor al contratista por precio unitario para la ejecución de dicha actividad.</t>
  </si>
  <si>
    <t>Se estableció inadecuadamente el Análisis del Precio Unitario correspondiente al ítem no previsto 54, donde se utiliza un peso de material a transportar superior al requerido para ejecutar un kilogramo de la actividad constructiva, que se estipuló como unidad de pago del citado ítem, por lo cual se está reconociendo un mayor
valor al contratista por precio unitario para la ejecución de dicha actividad. Asimismo, se pagó al contratista mediante el acta de recibo parcial de obra No. 08 del mes de agosto de 2021, un mayor valor correspondiente al producto del precio unitario multiplicado por la cantidad de kilogramos ejecutados.</t>
  </si>
  <si>
    <t>H14AEFI-PROVIDENCIA. Programación e inicio de intervenciones previstas para la rehabilitación del pavimento rígido en la ruta circunvalar de Providencia. Contrato de obra 1621 de 2020.
En el cronograma de obra actualizado vigente, no se evidencia la programación de actividades referentes a la rehabilitación del pavimento rígido en la circunvalar de Providencia, por tanto, no se establece fecha de inicio de ejecución ni tiempo previsto de duración. Además, ante las solicitudes de otras entidades que adelantan trabajos de reconstrucción en la isla, no se ha iniciado la intervención prevista de parte del INVIAS en el pavimento de la ruta circunvalar de Providencia, esta actividad se convierte en ruta crítica para lograr culminar las obras dentro del plazo de ejecución contractual, el cual vence el 31 de julio de 2022.</t>
  </si>
  <si>
    <t>No se tiene establecido en el cronograma de obra el inicio de las actividades de rehabilitación del pavimento rígido en la circunvalar de Providencia, ni el tiempo previsto de duración de dichas actividades, lo cual genera incertidumbre acerca del estado de avance real del proyecto y de la ejecución de las obras en la Isla de
Providencia.</t>
  </si>
  <si>
    <t>Administrativo con presunta
incidencia disciplinaria</t>
  </si>
  <si>
    <t>No se evidencian de parte de Invías solicitudes al municipio para que atendiendo sus obligaciones estipuladas en el Convenio 2066 de 2021, conmine al contratista al cumplimiento del contrato de obra 1455 de 2019 respecto a la oportuna ejecución de las obras correspondientes a los recursos adicionados en virtud del citado convenio, en el cual se establece en su Cláusula Décima que “El INSTITUTO vigilará el cumplimiento de las obligaciones de la ENTIDAD TERRITORIAL, a través de un supervisor designado de conformidad con la delegación funciones vigente (…)”.</t>
  </si>
  <si>
    <t>H15AEFI-PROVIDENCIA. Atrasos en la ejecución del contrato de obra 1455 de 2019, correspondientes a recursos del Convenio Interadministrativo 2066 de 2021, terminación del Puente Los Enamorados.
Se evidencian constantes atrasos de parte del contratista en la ejecución del Contrato de obra 1455 de 2019, respecto a las actividades de obra programadas correspondientes a la adición y prórroga del contrato realizadas mediante el Otrosí No. 002, en virtud de los recursos destinados por el INVIAS a través del Convenio 2066 de 2021 para la terminación del Puente Los Enamorados.
No se han implementado oportunamente las acciones conminatorias de parte del Municipio de Providencia y Santa Catalina, tendientes a que el contratista de obra cumpla con sus obligaciones contractuales, en referencia al cumplimiento del cronograma de ejecución de las obras, pese a los requerimientos de la interventoría para que se inicie el respectivo proceso sancionatorio.
Acción 1.</t>
  </si>
  <si>
    <t>H15AEFI-PROVIDENCIA. Atrasos en la ejecución del contrato de obra 1455 de 2019, correspondientes a recursos del Convenio Interadministrativo 2066 de 2021, terminación del Puente Los Enamorados.
Se evidencian constantes atrasos de parte del contratista en la ejecución del Contrato de obra 1455 de 2019, respecto a las actividades de obra programadas correspondientes a la adición y prórroga del contrato realizadas mediante el Otrosí No. 002, en virtud de los recursos destinados por el INVIAS a través del Convenio 2066 de 2021 para la terminación del Puente Los Enamorados.
No se han implementado oportunamente las acciones conminatorias de parte del Municipio de Providencia y Santa Catalina, tendientes a que el contratista de obra cumpla con sus obligaciones contractuales, en referencia al cumplimiento del cronograma de ejecución de las obras, pese a los requerimientos de la interventoría para que se inicie el respectivo proceso sancionatorio.
Acción 2.</t>
  </si>
  <si>
    <t>La supervisión y/o del Comité Técnico de seguimiento u homologo, establecerá el cargue y publicación dentro del expediente contractual creado en Secop, de la información producida en desarrollo y ejecución del convenio, particularmente que evidencia actuaciones de seguimiento, control, vigilancia y control para el cumplimiento del convenio.</t>
  </si>
  <si>
    <t>Dentro de las obligaciones del supervisor del convenio se deberá hacer punto de control mensual, de modo que se cumpla con la publicación y publicidad de la información contractual como determina la Ley. En consecuencia, se controlará que la información contractual y para el caso, las actas de seguimiento, actas de supervisión y requerimientos al convenido, estén documentados en el expediente contractual creado en SECOP.</t>
  </si>
  <si>
    <t xml:space="preserve">
Elaborar acta de entrega y recibo definitivo de obra, a fin de verificar en campo el alcance, cumplimiento, seguimiento y control del cumplimiento del convenio.</t>
  </si>
  <si>
    <t>Visitar las obras y diligenciar acta de entrega y seguimiento, con el registro fotográfico de terminación y ejecución de las obras asociadas al convenio.</t>
  </si>
  <si>
    <t>Acta de seguimiento o Acta de Entrega y Recibo Definitivo</t>
  </si>
  <si>
    <t>AEFI-PROVIDENCIA</t>
  </si>
  <si>
    <t>Para los próximos contratos suscritos en la Subdirección de Gestión del Riesgo, cuya ejecución sea en lugares geográficos de difícil acceso, se tendrá en cuenta el costo de transporte de maquinaria y equipos (que no sean de fácil consecución en la zona) necesarios para la ejecución de las obras,  y que no se encuentren en la estructura de los APU´s normalizados del INVIAS.</t>
  </si>
  <si>
    <t>Valor de transporte de maquinaria y equipo incorporado en el presupuesto definitivo del pliego.</t>
  </si>
  <si>
    <t>Pliego de condiciones con el precio de transporte de maquinaria incorporado</t>
  </si>
  <si>
    <t>Para los próximos contratos suscrito en la Subdirección de Gestión del Riesgo, cuya ejecución sea en lugares geográficos de difícil acceso, se tendrá en cuenta el costo de materiales e insumos necesarios (que no sean de fácil consecución en la zona) para la ejecución de las obras, y que no se encuentren en la estructura de los APU´s normalizados del INVIAS.</t>
  </si>
  <si>
    <t>Valor de materiales e insumos incorporado en el presupuesto definitivo del pliego.</t>
  </si>
  <si>
    <t>Pliego de condiciones con el precio de transporte de materiales incorporado</t>
  </si>
  <si>
    <t>Incorporar en el cronograma cada una de las actividades de ejecución del contrato, de manera dinámica y flexible y reportar mediante informe el avance semanal.</t>
  </si>
  <si>
    <t>Cronograma actualizado con cada una de las actividades adelantadas durante la ejecución del contrato.</t>
  </si>
  <si>
    <t>Cronograma con las actividades de ejecución actualizados</t>
  </si>
  <si>
    <t>Actuación Especial de Fiscalización Intersectorial: Isla de Providencia (AEFI-PROVIDENCIA)</t>
  </si>
  <si>
    <t>Administrativo con presunta incidencia disciplinaria y fiscal (Este último por aclarar por parte de la CGR)</t>
  </si>
  <si>
    <t>14 01 008</t>
  </si>
  <si>
    <t>H28AT019. Inobservancia de los principios de planeación, economía y eficacia. Proyecto vía Junín - Barbacoas.
Se evidenció falencias en el contrato No. 009 de 2015, derivado del convenio 2178 de 2013, INVIAS - Departamento de Nariño, al que se decretó la terminación unilateral por incumplimiento en las obligaciones contractuales; lo que trajo como consecuencia la apertura de un nuevo proceso que mostró un incremento respecto al costo inicial de la obra, generando esto un posible detrimento patrimonial por inobservancia de los principios de Planeación, Economía y Eficacia, propios del contrato estatal, cuantificado para el Departamento de Nariño en TRES MIL SEISCIENTOS SESENTA Y DOS MILLONES DOSCIENTOS SESENTA Y UN MIL OCHOCIENTOS TREINTA Y TRES PESOS ($3.662.261.833,00).</t>
  </si>
  <si>
    <t>Existieron deficiencias en la gestión administrativa por parte de la entidad ejecutora y la inobservancia de los mecanismos y procesos internos correspondientes a la planeación en las etapas precontractual y contractual.
INVIAS no cumplió con el deber propio que le fue asignado en las obligaciones del contrato, tal como se evidencia en el informe de supervisión Nº 2 y 3 del contrato de obra 009 – 2015.</t>
  </si>
  <si>
    <t xml:space="preserve">Hacer seguimiento a los requerimientos efectuados al Departamento de Nariño y la firma interventora Consorcio Barbacoas 2014, mediante oficios SVR 48963 y SVR 48961 del 22/08/2022 relacionados con las acciones previstas para la recuperación del recurso público.
</t>
  </si>
  <si>
    <t>Informe de seguimiento a los requerimientos efectuados al Departamento de Nariño y al Consorcio Barbacoas 2014.
(Presentación a la Dirección Jurídica de INVIAS del informe para inicio de acción de controversias contractuales, si al término del plazo concedido al Ente Territorial  y al interventor no se recibe respuesta).</t>
  </si>
  <si>
    <t xml:space="preserve">
H29AT019. Inobservancia del principio de publicidad y oportunidad de publicación en la plataforma SECOP.
INVIAS omitió lo estipulado en el Decreto 1082 de 2015 en la publicación de los elementos del proceso CMA-SGT-GGP-160-2013, del cual derivó el contrato de interventoría 4152 de 2013.</t>
  </si>
  <si>
    <t>Los usuarios y contraseñas de las diferentes plataformas que maneja la Entidad estatal, son propiedad de la Entidad Estatal y no de los funcionarios que en ella prestan sus servicios, de lo contrario a diario se evidenciaría incumplimiento en los diferentes reportes que deben hacer las
entidades estatales, puesto que en su gran mayoría estas manejan contratos de prestación de servicios que son meramente temporales.</t>
  </si>
  <si>
    <t xml:space="preserve">Culminar el trámite de actualización del usuario y contraseña con la Mesa de Servicio de la plataforma de Colombia Compra Eficiente para la carga y actualización de la información de la ejecución del contrato de interventoría 4152 de 2013 en SECOP I. </t>
  </si>
  <si>
    <t>Informe de seguimiento al trámite de recuperación del usuario y contraseña del proyecto en SECOP I y actualización de la información del contrato.</t>
  </si>
  <si>
    <t>Reporte de las acciones adelantadas</t>
  </si>
  <si>
    <t>AEF-AT019</t>
  </si>
  <si>
    <t>Actuación Especial de Fiscalización AT 019 – CAT N°. 615 de 2022: Recursos SGR Nariño y Amazonas (AT 019)</t>
  </si>
  <si>
    <t>Administrativo con presunta incidencia disciplinaria
Nota: 
La connotación fiscal fue desvirtuada por la CGR (Ver columna observaciones)</t>
  </si>
  <si>
    <t>H18ECP.  Modificatorio 1 y Contrato Adicional 1 al Contrato 1787 – 2014.
El Instituto recibió de parte del Ministerio de Hacienda y Crédito Público –MHCP- $4.000 millones  adicionales a los $11.160 millones  que había aprobado por el MHCP para la vigencia 2015 . Sin embargo, Invías giró  estos recursos sin solicitar autorización previa al –Confis- de la modificación de la vigencia futura. El Instituto giró los recursos en 2015 lo hizo considerando que los mismos correspondían a un anticipo de la vigencia futura 2017 y por tal razón suscribió el 01/04/2015 modificatorio 1 al Contrato de Obra 1787 de 2014, reprogramando $4.000 millones de la vigencia 2017, para ser ejecutados en la vigencia 2015, sin embargo, no existen los soportes pertinentes de solicitud de modificación de la vigencia futura.</t>
  </si>
  <si>
    <t>Desarrollar un Acuerdo de Nivel de Servicio, que abarque estos temas.</t>
  </si>
  <si>
    <t>Elaboración del Acuerdo de Nivel de Servicio.</t>
  </si>
  <si>
    <t>Acuerdo de Nivel de Servicio</t>
  </si>
  <si>
    <t>DEO 
(Dirección de Ejecución y Operación) y GSCP 
(Gerencia de Seguimiento y Control Presupuestal)</t>
  </si>
  <si>
    <t>Acción 2.
Desarrollar un Acuerdo de Nivel de Servicio, que abarque estos temas.</t>
  </si>
  <si>
    <t>H94R15. Ejecución Presupuestal rubro de Inversiones.
La entidad para el rubro presupuestal de Inversión apropió $3.625.429.3 millones de los cuales comprometió $3.504.332.7 millones, según el informe de ejecución presupuestal de gastos, realizaron pagos por $2.276.736.5 millones, equivale a decir, que los pagos  representaron el 64.96% frente al total de lo  comprometido, lo que se traduce en reservas presupuestales por $659.133.7 millones y Cuentas por Pagar por $573.270.4 millones.
Acción 1.</t>
  </si>
  <si>
    <t>H94R15. Ejecución Presupuestal rubro de Inversiones.
La entidad para el rubro presupuestal de Inversión apropió $3.625.429.3 millones de los cuales comprometió $3.504.332.7 millones, según el informe de ejecución presupuestal de gastos, realizaron pagos por $2.276.736.5 millones, equivale a decir, que los pagos  representaron el 64.96% frente al total de lo  comprometido, lo que se traduce en reservas presupuestales por $659.133.7 millones y Cuentas por Pagar por $573.270.4 millones.
Acción 2.</t>
  </si>
  <si>
    <t>Socialización con las Subdirecciones y Grupos Internos de trabajo de cada una de las dependencias de la guía “EDEPI-GUI-1”.</t>
  </si>
  <si>
    <t>H95R15. Ejecución Rezago Presupuestal vigencia 2014 en 2015.
La entidad constituyó Rezago Presupuestal a 31/12/2014 por $1.226.800.1 millones, distribuidas así: Reserva Presupuestal por $506.398.7 millones y Cuentas por Pagar por $720.401.4 millones. En cuanto a la Reserva Presupuestal y según comunicación OCI 14947 la entidad en el 2015 dejó de pagar $31.185.1 millones y en cuanto a las de Cuentas por Pagar $28 millones.
Acción 1.</t>
  </si>
  <si>
    <t>H95R15. Ejecución Rezago Presupuestal vigencia 2014 en 2015.
La entidad constituyó Rezago Presupuestal a 31/12/2014 por $1.226.800.1 millones, distribuidas así: Reserva Presupuestal por $506.398.7 millones y Cuentas por Pagar por $720.401.4 millones. En cuanto a la Reserva Presupuestal y según comunicación OCI 14947 la entidad en el 2015 dejó de pagar $31.185.1 millones y en cuanto a las de Cuentas por Pagar $28 millones.
Acción 2.</t>
  </si>
  <si>
    <t>Capacitación a los grupos internos de la Subdirección Financiera en relación con la actualización del procedimiento AFINCOPR-52.</t>
  </si>
  <si>
    <t>Administrativo con presunta incidencia disciplinaria y fiscal ($3.727.726.644)</t>
  </si>
  <si>
    <t>Falta de planeación al no incluir la solicitud de la licencia ambiental, el permiso a la Dimar y no contó con el proceso de consulta previa por parte del Instituto Nacional de Vías – INVIAS, al contratar la consultoría 2262 de 2011.
El convenio 1282 del 26 de agosto de 2013, cuyo objeto fue el “Dragado de Profundización del Canal de Acceso al Puerto de San Andrés” fue firmado sin contar con los permisos y licencias ambientales, y los contratos que se derivaron del convenio en mención fueron celebrados 4 años después de la firma de éste.
No se llevó un control adecuado a los desembolsos realizados al contrato de interventoría, situación que hubiese evitado el mayor valor pagado y que hoy no se ha reintegrado al tesoro nacional.
No se evidencia por parte del Supervisor la aplicación de los mecanismos de apremio contemplados en el convenio 1282 de 2013, frente al incumplimiento de las obligaciones asociadas a los contratos derivados, no se exigió la devolución de saldos del convenio ni el reintegro de los rendimientos dentro de los tiempos legales, lo que conllevo a que hoy se esté tratando de recuperar los recursos a través de la demanda interpuesta por el Instituto Nacional de Vías (INVIAS) a la Gobernación del Archipiélago de San Andrés, Providencia y Santa Catalina, recursos que alcanzan el orden de $969.028.494 más los rendimientos financieros correspondientes.
No se realizó el control y verificación de las actas parciales del contrato de interventoría lo que conllevó a que en las actas Nro. 1 a la 14 se reconocieran mayores valores por concepto de mayor valor pagado a terceros como factor multiplicador para el personal por prestación de servicios o pagados por terceros, con su respectiva indexación e intereses moratorios, el valor de noventa y siete millones trescientos treinta y cinco mil seiscientos ochenta pesos ($97.335.680.00) M/CTE.</t>
  </si>
  <si>
    <t>Revisar y actualizar el Manual de Contratación versión 2.</t>
  </si>
  <si>
    <t xml:space="preserve">Incorporar en la nueva versión del Manual de Contratación INVIAS las acciones encaminadas a fortalecer los controles y mitigar la materialización de los riesgos enunciados en el presente hallazgo, en lo respectivo a la supervisión y control.
</t>
  </si>
  <si>
    <t>AEF-AT072</t>
  </si>
  <si>
    <t>H1AT72. Estudios, diseños, permisos, licencias, consulta previa, del contrato de consultoría 2262 de 2011, base para celebrar el convenio 1282 de 2013 y los contratos derivados 1576 de 2017 y 3880 de 2013, de obra e interventoría, respectivamente.
En el contrato de consultoría 2262 de 2011 suscrito por el INVIAS para la elaboración de los Estudios y Diseños de la Profundización de los Canales de Acceso a los Puertos de San Andrés y Providencia, no se incluyó el componente de trámite de licencia ambiental, permisos y consulta previa; el valor inicial fue por $2.151.507.158 y el valor ejecutado fue de $1.827.978.743. Los estudios entregados fueron tomados como base para la celebración del convenio 1282 de 2013 para el “Dragado de Profundización del Canal de Acceso al Puerto de San Andrés”, suscrito entre el Invias y la Gobernación del Archipiélago de San Andrés, Providencia y Santa Catalina, por $13.600.000.000, adicionado en $5.600.000.000 para un total de $19.200.000.000.
El Invias suscribió el contrato de Interventoría 3880 de 2013 para realizar la Interventoría al Dragado de Profundización del Canal de Acceso al Puerto de San Andrés, Departamento de San Andrés y Providencia, por $1.198.653.600, de los cuales se ejecutaron $451.784.225. Así mismo, la Gobernación del Archipiélago de San Andrés, Providencia y Santa Catalina, celebró contratos derivados del convenio por valor de $19.138.067.561, de los cuales se ejecutaron $1.134.296.631. No obstante, no hubo ejecución de obras de dragado, por ende, el objeto del convenio 1282 de 2013 no se cumplió.
Acción 1.</t>
  </si>
  <si>
    <t>H1AT72. Estudios, diseños, permisos, licencias, consulta previa, del contrato de consultoría 2262 de 2011, base para celebrar el convenio 1282 de 2013 y los contratos derivados 1576 de 2017 y 3880 de 2013, de obra e interventoría, respectivamente.
En el contrato de consultoría 2262 de 2011 suscrito por el INVIAS para la elaboración de los Estudios y Diseños de la Profundización de los Canales de Acceso a los Puertos de San Andrés y Providencia, no se incluyó el componente de trámite de licencia ambiental, permisos y consulta previa; el valor inicial fue por $2.151.507.158 y el valor ejecutado fue de $1.827.978.743. Los estudios entregados fueron tomados como base para la celebración del convenio 1282 de 2013 para el “Dragado de Profundización del Canal de Acceso al Puerto de San Andrés”, suscrito entre el Invias y la Gobernación del Archipiélago de San Andrés, Providencia y Santa Catalina, por $13.600.000.000, adicionado en $5.600.000.000 para un total de $19.200.000.000.
El Invias suscribió el contrato de Interventoría 3880 de 2013 para realizar la Interventoría al Dragado de Profundización del Canal de Acceso al Puerto de San Andrés, Departamento de San Andrés y Providencia, por $1.198.653.600, de los cuales se ejecutaron $451.784.225. Así mismo, la Gobernación del Archipiélago de San Andrés, Providencia y Santa Catalina, celebró contratos derivados del convenio por valor de $19.138.067.561, de los cuales se ejecutaron $1.134.296.631. No obstante, no hubo ejecución de obras de dragado, por ende, el objeto del convenio 1282 de 2013 no se cumplió.
Acción 2.</t>
  </si>
  <si>
    <t>Atención Denuncias AT-72: 2021-220678-82111-D, 2021-220980-82111-D, 2021-223843-82111-D y 2021-223844-82111-D. (AT72)</t>
  </si>
  <si>
    <t>SEP-SGI-SG</t>
  </si>
  <si>
    <t>SVR-DTE</t>
  </si>
  <si>
    <t>H126R14. Estado de los predios y estaciones férreas de la Sabana.
El Invías, a pesar de haber recibido estos inmuebles desde 1993 y 2006 a 2010,  no cuenta con una política institucional para el reconocimiento, la recuperación, la rehabilitación, el mantenimiento, la custodia y la administración de predios, zonas o franjas de terreno, zonas de seguridad, patios para maniobras, vías o líneas férreas, obras de arte, estaciones, paraderos, zonas de cargue y descargue, bodegas, talleres y campamentos existentes a lo largo y ancho de los corredores férreos.
Acción 1 - Actividad 1.</t>
  </si>
  <si>
    <t>H126R14. Estado de los predios y estaciones férreas de la Sabana.
El Invías, a pesar de haber recibido estos inmuebles desde 1993 y 2006 a 2010,  no cuenta con una política institucional para el reconocimiento, la recuperación, la rehabilitación, el mantenimiento, la custodia y la administración de predios, zonas o franjas de terreno, zonas de seguridad, patios para maniobras, vías o líneas férreas, obras de arte, estaciones, paraderos, zonas de cargue y descargue, bodegas, talleres y campamentos existentes a lo largo y ancho de los corredores férreos.
Acción 1 - Actividad 2.</t>
  </si>
  <si>
    <t>H126R14. Estado de los predios y estaciones férreas de la Sabana.
El Invías, a pesar de haber recibido estos inmuebles desde 1993 y 2006 a 2010,  no cuenta con una política institucional para el reconocimiento, la recuperación, la rehabilitación, el mantenimiento, la custodia y la administración de predios, zonas o franjas de terreno, zonas de seguridad, patios para maniobras, vías o líneas férreas, obras de arte, estaciones, paraderos, zonas de cargue y descargue, bodegas, talleres y campamentos existentes a lo largo y ancho de los corredores férreos.
Acción 1 - Actividad 3.</t>
  </si>
  <si>
    <t>Acción 1.
Coordinar entre las dependencias Secretaria General y Subdirección Administrativa  acciones para el control y administración de los bienes fiscales.</t>
  </si>
  <si>
    <t>Actividad 1.
Gestionar la política institucional para el control y administración  de bienes fiscales.</t>
  </si>
  <si>
    <t>Actividad 2.
Recuperación de obras mínimas de las Estaciones Férreas de:  Facatativá, Alban, Bosa y Sibaté por la Subdirección Marítima, Fluvial y Férrea y gestionar acciones para entregar a los municipio a través de Contratos Interadministrativos de Comodato incluyendo una cláusula condición resolutoria en el evento que sea requerida para algún proyecto de infraestructura a futuro.</t>
  </si>
  <si>
    <t>Actividad 3.
Gestionar las querellas de restitución  de las estaciones férreas observados por la Contraloría General de la República como son Los Manzanos, Los Micos, Alban, Facatativá, paso a nivel junto Estación Madrid, El Salto y Las Manas  por parte de la Dirección Territorial Cundinamarca de los bienes inmuebles invadidos para su restitución y custodia del INVIAS.</t>
  </si>
  <si>
    <t xml:space="preserve">Política institucional para el control y administración  de bienes fiscales debidamente formalizada </t>
  </si>
  <si>
    <t>Estaciones férreas recuperadas con obras mínimas de mantenimiento</t>
  </si>
  <si>
    <t>Estaciones férreas restituidas por invasiones e informe de gestión del proceso</t>
  </si>
  <si>
    <t>SG-SA</t>
  </si>
  <si>
    <t>H126R14. Estado de los predios y estaciones férreas de la Sabana.
El Invías, a pesar de haber recibido estos inmuebles desde 1993 y 2006 a 2010,  no cuenta con una política institucional para el reconocimiento, la recuperación, la rehabilitación, el mantenimiento, la custodia y la administración de predios, zonas o franjas de terreno, zonas de seguridad, patios para maniobras, vías o líneas férreas, obras de arte, estaciones, paraderos, zonas de cargue y descargue, bodegas, talleres y campamentos existentes a lo largo y ancho de los corredores férreos.
Acción 2 - Actividad 1.</t>
  </si>
  <si>
    <t>H126R14. Estado de los predios y estaciones férreas de la Sabana.
El Invías, a pesar de haber recibido estos inmuebles desde 1993 y 2006 a 2010,  no cuenta con una política institucional para el reconocimiento, la recuperación, la rehabilitación, el mantenimiento, la custodia y la administración de predios, zonas o franjas de terreno, zonas de seguridad, patios para maniobras, vías o líneas férreas, obras de arte, estaciones, paraderos, zonas de cargue y descargue, bodegas, talleres y campamentos existentes a lo largo y ancho de los corredores férreos.
Acción 2 - Actividad 2.</t>
  </si>
  <si>
    <t>H126R14. Estado de los predios y estaciones férreas de la Sabana.
El Invías, a pesar de haber recibido estos inmuebles desde 1993 y 2006 a 2010,  no cuenta con una política institucional para el reconocimiento, la recuperación, la rehabilitación, el mantenimiento, la custodia y la administración de predios, zonas o franjas de terreno, zonas de seguridad, patios para maniobras, vías o líneas férreas, obras de arte, estaciones, paraderos, zonas de cargue y descargue, bodegas, talleres y campamentos existentes a lo largo y ancho de los corredores férreos.
Acción 2 - Actividad 3.</t>
  </si>
  <si>
    <t>H126R14. Estado de los predios y estaciones férreas de la Sabana.
El Invías, a pesar de haber recibido estos inmuebles desde 1993 y 2006 a 2010,  no cuenta con una política institucional para el reconocimiento, la recuperación, la rehabilitación, el mantenimiento, la custodia y la administración de predios, zonas o franjas de terreno, zonas de seguridad, patios para maniobras, vías o líneas férreas, obras de arte, estaciones, paraderos, zonas de cargue y descargue, bodegas, talleres y campamentos existentes a lo largo y ancho de los corredores férreos.
Acción 2 - Actividad 4.</t>
  </si>
  <si>
    <t>Acción 2.
Coordinar entre la Subdirección Marítima, Fluvial y Férrea y la Subdirección de Sostenibilidad las acciones para el control y administración de los bienes de uso público.</t>
  </si>
  <si>
    <t xml:space="preserve">Actividad 1.
Gestionar la política institucional para el control y administración de predios de uso público. </t>
  </si>
  <si>
    <t xml:space="preserve">Actividad 2.
Gestionar las querellas de restitución por parte de la Dirección Territorial Cundinamarca, de los bienes inmuebles invadidos y observados por la Contraloría General de la República, para su recuperación de bienes de uso publico en los municipios Une - Chipaque - Chía y Cajicá. (Se debe estimar la cantidad).
</t>
  </si>
  <si>
    <t>Actividad 3.
Gestionar  proyectos para la recuperación, rehabilitación y mantenimiento de bienes inmuebles de connotación férrea - Estaciones férreas y otras anexidades. Estación Faca y corredor férreo de Faca, estación Sibaté.</t>
  </si>
  <si>
    <t>Actividad 4.
Apoyo  en la  identificación  del estado actual de los predios, y de las gestiones en el acompañamiento a la Subdirección Marítima, Fluvial y Férrea que requieran en los procesos de las  querellas  en  los corredores Férreos de Bogotá, Faca, Madrid y del Corredor del Sur, de acuerdo con los informes de visita; se realizarán  los requerimientos necesarios dentro del marco de la ejecución de los Convenios de Cooperación y/o que se encuentren en administración a través de la ANI en virtud de los Contratos de Concesión a los cuales se efectuarán  los  correspondientes seguimientos.</t>
  </si>
  <si>
    <t>Política institucional para el control y administración de predios de uso público formalizada y socializada</t>
  </si>
  <si>
    <t>Informe trimestral de gestión de querellas</t>
  </si>
  <si>
    <t>Proyectos recuperados y rehabilitados</t>
  </si>
  <si>
    <t>Informes de visitas</t>
  </si>
  <si>
    <t>SG-SA-TerritorialCUN</t>
  </si>
  <si>
    <t>SG-SA-SMF</t>
  </si>
  <si>
    <t>SS-SG-SA-SMF</t>
  </si>
  <si>
    <t>SG-SA-SMF-TerritorialCUN</t>
  </si>
  <si>
    <t>SS-SMF</t>
  </si>
  <si>
    <t>Revisar y actualizar la Guía de Estructuración de Proyectos INVIAS -Versión 2.</t>
  </si>
  <si>
    <t>Incorporar en la Guía de Estructuración de Proyectos INVIAS -Versión 3 las acciones encaminadas a fortalecer los controles y mitigar la materialización de los riesgos enunciados en el presente hallazgo, en lo respectivo a los procesos de planeación y estructuración.</t>
  </si>
  <si>
    <t xml:space="preserve">Guía de Estructuración de Proyectos versión 3 </t>
  </si>
  <si>
    <t>La no respuesta por parte de la ANI, respecto a la aprobación de los diseños, del empalme de la vía terciaria con la vía nacional 6202.
Inobservancia de las obligaciones contractuales descritas en los criterios por parte del ejecutor de la obra, la falta de control, seguimiento por parte de la interventoría y supervisión tanto del contrato de obra como de interventoría.</t>
  </si>
  <si>
    <t>Mesa de trabajo con la ANI para coordinar y articular las respuestas a los contratistas y municipios en obras financiadas con recursos del Sistema General de Regalías; cuando las vías terciarias empalmen con vías nacionales concesionadas.</t>
  </si>
  <si>
    <t>Acta de mesa de trabajo</t>
  </si>
  <si>
    <t>Debilidades en el seguimiento y control realizado por la Interventoría y Supervisión del municipio y del INVIAS, al haber reconocido el pago por concepto de imprevistos al contratista de obra, sin que estos hubiesen sido soportados y aprobados.</t>
  </si>
  <si>
    <t>Realizar dos (2) sesiones de capacitaciones a los supervisores de las interventorías, respecto al pago y reconocimiento de los imprevistos.</t>
  </si>
  <si>
    <t xml:space="preserve"> Dos (2) sesiones de capacitaciones a los supervisores de las interventorías, respecto al pago y reconocimiento de los imprevistos.</t>
  </si>
  <si>
    <t>Actas de capacitación respecto al pago y reconocimiento de los imprevistos.</t>
  </si>
  <si>
    <t>Administrativo con connotación fiscal y presunta disciplinaria</t>
  </si>
  <si>
    <t>Inobservancia de los principios de la función administrativa y de la gestión fiscal, de economía, eficiencia, eficacia y de la normativa precitada, así como de las obligaciones contractuales por parte del ejecutor de la obra, la falta de control, seguimiento por parte de la interventoría y supervisión del contrato de obra e interventoría, lo que generó mayores valores pagados al contratista de obra por concepto de transporte en materiales de río y cantera.</t>
  </si>
  <si>
    <t>Realizar dos (2) sesiones de capacitaciones a los supervisores de las interventorías, respecto a la obligación de las mismas de revisar los APU de cada proyecto.</t>
  </si>
  <si>
    <t>Actas de capacitación respecto a la obligación de revisar los APU de cada proyecto.</t>
  </si>
  <si>
    <t>Dos (2) sesiones de capacitaciones a los supervisores de las interventorías, respecto a la obligación de las mismas de revisar los APU de cada proyecto.</t>
  </si>
  <si>
    <t>Incumplimiento de las obligaciones contractuales por parte del contratista de obra, así como la falta de control y seguimiento por parte de la interventoría y supervisión del contrato de obra e interventoría.</t>
  </si>
  <si>
    <t>Realizar dos (2) sesiones de capacitaciones a los supervisores de las interventorías, respecto a la obligación de efectuar la revisión documental de cada contrato.</t>
  </si>
  <si>
    <t>Dos (2) sesiones de capacitaciones a los supervisores de las interventorías, respecto a la obligación de efectuar la revisión documental de cada contrato.</t>
  </si>
  <si>
    <t>Actas de capacitación a los supervisores de las interventorías, respecto a la obligación de efectuar la revisión documental de cada contrato.</t>
  </si>
  <si>
    <t>Mesa de trabajo con la ANI.</t>
  </si>
  <si>
    <t xml:space="preserve">Administrativo
(Beneficio de auditoría)
</t>
  </si>
  <si>
    <t>H3PDET-ANTyCAU. Cantidades de obra en Convenio Interadministrativo No.003 del 18 de febrero de 2020, municipio de Chigorodó, Antioquia.
Se evidenció la no intervención de los 11 metros iniciales de la placa huella; al respecto, la interventoría, el contratista y el municipio manifestaron verbalmente al equipo auditor de la CGR, que dicha situación se debió a que Autopistas Urabá S.A.S., en su calidad de Concesionario de la ruta nacional 6202, solicitó los diseños de los carriles de desaceleración y aceleración para otorgar el permiso de empalme entre el tramo de placa huella y la vía concesionada, que teniendo en cuenta que no se contaban con los recursos para los diseños en mención se decidió no intervenir los primeros 11 metros de placa huella, iniciándose la construcción de la misma en el K0+011 coordenadas 07°38'30.9"N 76°39'42,7"W.
Se estableció la longitud de 1.591,55 m de placa huella pagada al contratista, y ahora bien, al restarle los 1.587 m de placa huella construidos se evidenció un exceso de pago de 4,55 m de placa huella pagados a corte del acta parcial No. 8, razón por la cual se cuantificó este excedente como daño patrimonial al Estado, teniendo en cuenta que ya fue objeto de pago y no se construyó.
(...) mayores valores pagados al contratista de obra por 4,55 metros de placa huella, concretos y aceros en las alcantarillas, así como el incumplimiento de los diseños de las mismas ya que las estructuras de concreto se construyeron con menores dimensiones a las establecidas en los diseños.</t>
  </si>
  <si>
    <t>H4PDET-ANTyCAU. Reconocimiento de imprevistos en el proyecto: “Mejoramiento de vía terciaria Chigorodó – La Maporita mediante la construcción de placa de Huella, obras de arte en el municipio de Chigorodó, Antioquia”.
Una vez revisada la información del expediente, en lo referente al Convenio Interadministrativo No.003 de 2020, suscrito entre el Municipio de Chigorodó y la Asociación de Municipios Sostenibles de Colombia “ASOMUCOL”, se evidenció que en las ocho (8) actas parciales, se reconoció el pago al contratista a título de “Imprevistos” del 1% del valor de los costos directos de la obra ejecutada, sin que fueran objeto de soporte, de revisión y aprobación por parte de la interventoría en desarrollo del contrato en mención.</t>
  </si>
  <si>
    <t>H9PDET-ANTyCAU Transporte de material de río y cantera, contrato de obra No. 1011-11-11-238-2019 Municipio de Miranda, Cauca.
Se pagaron  21 kilómetros de más a la distancia real de la cantera PETRAE, lugar de donde  se extrajeron y compraron los materiales de rio y de cantera, ya que la distancia  real de acuerdo con lo certificado por el municipio es de 29 kilómetros hasta el final  de la obra, como punto más lejano al que se pudiese transportar el material en mención.</t>
  </si>
  <si>
    <t xml:space="preserve">H10PDET-ANTyCAU. Correlación en el número de facturas que se adjuntaron como soportes de las órdenes de operación para pago del anticipo del contrato de obra No. 1011-11-11-238-2019 municipio de Miranda, Cauca.
Se presentaron cuatro (4) facturas electrónicas de venta, de las cuales dos (2) tienen el mismo número de factura, la misma fecha de generación, expedidas por el mismo proveedor para la compra de los mismos materiales y por el mismo valor, la única diferencia es que una factura es para el proyecto de PLACA HUELLA JIGUAL SIERRA, con dirección de entrega municipio de Rosas Cauca, y la otra es para el proyecto PLACA HUELLA VEREDA GUATEMALA MUNICIPIO MIRANDA CAUCA, con dirección de entrega municipio de Miranda Cauca.
</t>
  </si>
  <si>
    <t>Administrativo con presunta connotación disciplinaria, presunta penal y otra incidencia que será comunicada a la Dirección de Impuestos y Aduanas Nacionales -DIAN.</t>
  </si>
  <si>
    <t xml:space="preserve">Aplicación del Manual de Contratación – INVIAS - Capítulo VI. ETAPA POSTCONTRACTUAL numeral 26. LIQUIDACION DEL CONTRATO:                                                                                                                    “La liquidación es el acto por el cual se finiquita la relación contractual y deberá constar en acta suscrita por las mismas partes que firmaron el contrato o por delegados expresamente facultados para ello. También en esta etapa las partes acordarán los ajustes, revisiones y reconocimientos a que haya lugar. En el acta de liquidación constarán los acuerdos, conciliaciones y transacciones a que llegaren las partes para poner fin a las divergencias presentadas y poder declararse a paz y salvo”. </t>
  </si>
  <si>
    <t>Realizar una nota aclaratoria en el acta de liquidación del convenio 1234 de 2017, advirtiendo la vigencia que presentan las garantías contractuales en cuanto al amparo de estabilidad de las obras en los contratos de obra derivados del convenio y suscritos por la Gobernación de Antioquia.</t>
  </si>
  <si>
    <t>Acta de liquidación del convenio 1234 de 2017</t>
  </si>
  <si>
    <t>AEF-PDET-ANTyCAU</t>
  </si>
  <si>
    <t>Actuación Especial de Fiscalización obras PDET Antioquia y Cauca. (AEF-PDET-ANTyCAU)</t>
  </si>
  <si>
    <t>Por lo expuesto, se observa que la gestión desplegada, en el desarrollo del contrato en materia predial ha presentado deficiencias que se han materializado en mayores tiempos de los inicialmente previsto, y subsecuentemente en la oportunidad para la elaboración de los insumos para efectuar las respectivas negociaciones a cargo del contratista.</t>
  </si>
  <si>
    <t>DJ-Unidades ejecutoras</t>
  </si>
  <si>
    <t>SS-Unidades ejecutoras</t>
  </si>
  <si>
    <t>H5AT75. Incumplimiento a las políticas internas de la entidad para la adición y prórroga de los contratos.
De acuerdo al análisis de los soportes del contrato 1877 de 2019 , aportados por el INVIAS, se establece que, en desarrollo de  la ejecución  del mismo se sometió a consideración del Comité de Adiciones, Modificaciones y Prórrogas de INVIAS, dos prórrogas y una adición a ese contrato de obra, sin la observancia de los criterios establecidos en el Manual de Contratación de dicha entidad para la aprobación de las prórrogas  tramitadas.</t>
  </si>
  <si>
    <t>Nombre: JUAN ALFONSO LATORRE URIZA</t>
  </si>
  <si>
    <t>Director General</t>
  </si>
  <si>
    <t>Correo electrónico: jalatorre@invias.gov.co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</si>
</sst>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7">
    <numFmt numFmtId="43" formatCode="_-* #,##0.00_-;\-* #,##0.00_-;_-* &quot;-&quot;??_-;_-@_-"/>
    <numFmt numFmtId="164" formatCode="0;[Red]0"/>
    <numFmt numFmtId="165" formatCode="yyyy\-mm\-dd;@"/>
    <numFmt numFmtId="166" formatCode="0&quot;%&quot;"/>
    <numFmt numFmtId="167" formatCode="yyyy/mm/dd;@"/>
    <numFmt numFmtId="168" formatCode="0.0&quot;%&quot;"/>
    <numFmt numFmtId="169" formatCode="yyyy/mm/dd"/>
  </numFmts>
  <fonts count="43"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0"/>
      <name val="Arial"/>
      <family val="2"/>
    </font>
    <font>
      <sz val="8"/>
      <name val="Arial"/>
      <family val="2"/>
    </font>
    <font>
      <sz val="10"/>
      <name val="Arial"/>
      <family val="2"/>
    </font>
    <font>
      <b/>
      <sz val="8"/>
      <name val="Arial"/>
      <family val="2"/>
    </font>
    <font>
      <b/>
      <sz val="8"/>
      <color indexed="8"/>
      <name val="Tahoma"/>
      <family val="2"/>
    </font>
    <font>
      <sz val="8"/>
      <color indexed="8"/>
      <name val="Tahoma"/>
      <family val="2"/>
    </font>
    <font>
      <sz val="10"/>
      <name val="Arial"/>
      <family val="2"/>
    </font>
    <font>
      <sz val="11"/>
      <color indexed="8"/>
      <name val="Calibri"/>
      <family val="2"/>
    </font>
    <font>
      <sz val="10"/>
      <name val="Arial"/>
      <family val="2"/>
    </font>
    <font>
      <sz val="11"/>
      <color theme="1"/>
      <name val="Calibri"/>
      <family val="2"/>
      <scheme val="minor"/>
    </font>
    <font>
      <sz val="10"/>
      <name val="Arial"/>
      <family val="2"/>
    </font>
    <font>
      <sz val="8"/>
      <color theme="1"/>
      <name val="Arial"/>
      <family val="2"/>
    </font>
    <font>
      <b/>
      <i/>
      <sz val="8"/>
      <name val="Arial"/>
      <family val="2"/>
    </font>
    <font>
      <sz val="8"/>
      <color theme="0"/>
      <name val="Arial"/>
      <family val="2"/>
    </font>
    <font>
      <b/>
      <sz val="8"/>
      <color theme="1"/>
      <name val="Arial"/>
      <family val="2"/>
    </font>
    <font>
      <sz val="10"/>
      <color theme="0" tint="-0.34998626667073579"/>
      <name val="Arial"/>
      <family val="2"/>
    </font>
    <font>
      <sz val="9"/>
      <color theme="1"/>
      <name val="Arial"/>
      <family val="2"/>
    </font>
    <font>
      <sz val="10"/>
      <color rgb="FFFF0000"/>
      <name val="Arial"/>
      <family val="2"/>
    </font>
    <font>
      <b/>
      <sz val="9"/>
      <color indexed="81"/>
      <name val="Tahoma"/>
      <family val="2"/>
    </font>
    <font>
      <sz val="10"/>
      <color theme="0"/>
      <name val="Arial"/>
      <family val="2"/>
    </font>
    <font>
      <b/>
      <sz val="9"/>
      <name val="Arial"/>
      <family val="2"/>
    </font>
    <font>
      <b/>
      <sz val="10"/>
      <color rgb="FFFF0000"/>
      <name val="Arial"/>
      <family val="2"/>
    </font>
    <font>
      <sz val="10"/>
      <color theme="1"/>
      <name val="Arial"/>
      <family val="2"/>
    </font>
    <font>
      <b/>
      <sz val="8"/>
      <color theme="0"/>
      <name val="Arial"/>
      <family val="2"/>
    </font>
    <font>
      <sz val="8"/>
      <color rgb="FFFF0000"/>
      <name val="Arial"/>
      <family val="2"/>
    </font>
    <font>
      <i/>
      <sz val="8"/>
      <name val="Arial"/>
      <family val="2"/>
    </font>
    <font>
      <b/>
      <i/>
      <sz val="8"/>
      <color theme="1"/>
      <name val="Arial"/>
      <family val="2"/>
    </font>
    <font>
      <sz val="10"/>
      <name val="Arial"/>
      <family val="2"/>
    </font>
    <font>
      <u/>
      <sz val="10"/>
      <color theme="10"/>
      <name val="Arial"/>
      <family val="2"/>
    </font>
    <font>
      <sz val="10"/>
      <color rgb="FF8FE78B"/>
      <name val="Arial"/>
      <family val="2"/>
    </font>
    <font>
      <sz val="10"/>
      <color rgb="FF00B0F0"/>
      <name val="Arial"/>
      <family val="2"/>
    </font>
    <font>
      <sz val="10"/>
      <color rgb="FF00B050"/>
      <name val="Arial"/>
      <family val="2"/>
    </font>
    <font>
      <sz val="10"/>
      <color rgb="FF7030A0"/>
      <name val="Arial"/>
      <family val="2"/>
    </font>
    <font>
      <sz val="10"/>
      <color rgb="FFFFC819"/>
      <name val="Arial"/>
      <family val="2"/>
    </font>
    <font>
      <sz val="9"/>
      <color indexed="81"/>
      <name val="Tahoma"/>
      <family val="2"/>
    </font>
    <font>
      <b/>
      <sz val="10"/>
      <color theme="0"/>
      <name val="Arial"/>
      <family val="2"/>
    </font>
    <font>
      <sz val="8"/>
      <color theme="2"/>
      <name val="Arial"/>
      <family val="2"/>
    </font>
  </fonts>
  <fills count="15">
    <fill>
      <patternFill patternType="none"/>
    </fill>
    <fill>
      <patternFill patternType="gray125"/>
    </fill>
    <fill>
      <patternFill patternType="solid">
        <fgColor theme="0"/>
        <bgColor indexed="64"/>
      </patternFill>
    </fill>
    <fill>
      <patternFill patternType="solid">
        <fgColor rgb="FFFFFFFF"/>
        <bgColor rgb="FF000000"/>
      </patternFill>
    </fill>
    <fill>
      <patternFill patternType="solid">
        <fgColor theme="3" tint="0.59999389629810485"/>
        <bgColor indexed="64"/>
      </patternFill>
    </fill>
    <fill>
      <patternFill patternType="solid">
        <fgColor theme="4" tint="0.39997558519241921"/>
        <bgColor indexed="64"/>
      </patternFill>
    </fill>
    <fill>
      <patternFill patternType="solid">
        <fgColor theme="6" tint="0.39997558519241921"/>
        <bgColor indexed="64"/>
      </patternFill>
    </fill>
    <fill>
      <patternFill patternType="solid">
        <fgColor theme="3" tint="-0.249977111117893"/>
        <bgColor indexed="64"/>
      </patternFill>
    </fill>
    <fill>
      <patternFill patternType="solid">
        <fgColor theme="4" tint="-0.499984740745262"/>
        <bgColor indexed="64"/>
      </patternFill>
    </fill>
    <fill>
      <patternFill patternType="solid">
        <fgColor theme="4" tint="-0.499984740745262"/>
        <bgColor rgb="FF000000"/>
      </patternFill>
    </fill>
    <fill>
      <patternFill patternType="solid">
        <fgColor rgb="FFFEF800"/>
        <bgColor rgb="FF000000"/>
      </patternFill>
    </fill>
    <fill>
      <patternFill patternType="solid">
        <fgColor rgb="FFB7EAB4"/>
        <bgColor indexed="64"/>
      </patternFill>
    </fill>
    <fill>
      <patternFill patternType="solid">
        <fgColor rgb="FFB7EAB4"/>
        <bgColor rgb="FF000000"/>
      </patternFill>
    </fill>
    <fill>
      <patternFill patternType="solid">
        <fgColor rgb="FFFFD44B"/>
        <bgColor indexed="64"/>
      </patternFill>
    </fill>
    <fill>
      <patternFill patternType="solid">
        <fgColor rgb="FFFFF0C1"/>
        <bgColor indexed="64"/>
      </patternFill>
    </fill>
  </fills>
  <borders count="29">
    <border>
      <left/>
      <right/>
      <top/>
      <bottom/>
      <diagonal/>
    </border>
    <border>
      <left/>
      <right style="medium">
        <color indexed="64"/>
      </right>
      <top style="medium">
        <color indexed="64"/>
      </top>
      <bottom style="medium">
        <color indexed="64"/>
      </bottom>
      <diagonal/>
    </border>
    <border>
      <left/>
      <right/>
      <top/>
      <bottom style="thin">
        <color indexed="64"/>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theme="1"/>
      </left>
      <right style="medium">
        <color theme="1"/>
      </right>
      <top style="medium">
        <color theme="1"/>
      </top>
      <bottom style="medium">
        <color theme="1"/>
      </bottom>
      <diagonal/>
    </border>
    <border>
      <left/>
      <right style="medium">
        <color indexed="64"/>
      </right>
      <top/>
      <bottom style="medium">
        <color indexed="64"/>
      </bottom>
      <diagonal/>
    </border>
    <border>
      <left style="thin">
        <color theme="0"/>
      </left>
      <right/>
      <top/>
      <bottom/>
      <diagonal/>
    </border>
    <border>
      <left/>
      <right/>
      <top style="thin">
        <color theme="0"/>
      </top>
      <bottom/>
      <diagonal/>
    </border>
    <border>
      <left style="medium">
        <color theme="1"/>
      </left>
      <right/>
      <top style="thin">
        <color theme="0"/>
      </top>
      <bottom style="thin">
        <color theme="0"/>
      </bottom>
      <diagonal/>
    </border>
    <border>
      <left style="medium">
        <color theme="1"/>
      </left>
      <right/>
      <top style="medium">
        <color theme="1"/>
      </top>
      <bottom/>
      <diagonal/>
    </border>
    <border>
      <left/>
      <right/>
      <top style="medium">
        <color theme="1"/>
      </top>
      <bottom/>
      <diagonal/>
    </border>
    <border>
      <left style="medium">
        <color theme="1"/>
      </left>
      <right/>
      <top/>
      <bottom style="medium">
        <color indexed="64"/>
      </bottom>
      <diagonal/>
    </border>
    <border>
      <left/>
      <right style="medium">
        <color indexed="64"/>
      </right>
      <top style="medium">
        <color theme="1"/>
      </top>
      <bottom/>
      <diagonal/>
    </border>
    <border>
      <left/>
      <right style="medium">
        <color theme="0"/>
      </right>
      <top/>
      <bottom style="medium">
        <color theme="1"/>
      </bottom>
      <diagonal/>
    </border>
    <border>
      <left/>
      <right/>
      <top style="medium">
        <color theme="0"/>
      </top>
      <bottom style="medium">
        <color theme="1"/>
      </bottom>
      <diagonal/>
    </border>
    <border>
      <left/>
      <right/>
      <top/>
      <bottom style="medium">
        <color theme="0"/>
      </bottom>
      <diagonal/>
    </border>
    <border>
      <left style="medium">
        <color theme="0"/>
      </left>
      <right style="medium">
        <color theme="0"/>
      </right>
      <top style="medium">
        <color theme="0"/>
      </top>
      <bottom style="medium">
        <color theme="1"/>
      </bottom>
      <diagonal/>
    </border>
    <border>
      <left style="thin">
        <color theme="0" tint="-0.249977111117893"/>
      </left>
      <right style="thin">
        <color theme="0" tint="-0.249977111117893"/>
      </right>
      <top style="thin">
        <color theme="0" tint="-0.249977111117893"/>
      </top>
      <bottom style="thin">
        <color theme="0" tint="-0.249977111117893"/>
      </bottom>
      <diagonal/>
    </border>
    <border>
      <left/>
      <right/>
      <top style="thin">
        <color indexed="64"/>
      </top>
      <bottom/>
      <diagonal/>
    </border>
    <border>
      <left style="hair">
        <color theme="0" tint="-0.249977111117893"/>
      </left>
      <right style="hair">
        <color theme="0" tint="-0.249977111117893"/>
      </right>
      <top style="hair">
        <color theme="0" tint="-0.249977111117893"/>
      </top>
      <bottom style="hair">
        <color theme="0" tint="-0.249977111117893"/>
      </bottom>
      <diagonal/>
    </border>
    <border>
      <left style="hair">
        <color theme="0" tint="-0.14999847407452621"/>
      </left>
      <right style="hair">
        <color theme="0" tint="-0.14999847407452621"/>
      </right>
      <top style="hair">
        <color theme="0" tint="-0.14999847407452621"/>
      </top>
      <bottom style="hair">
        <color theme="0" tint="-0.14999847407452621"/>
      </bottom>
      <diagonal/>
    </border>
    <border>
      <left style="hair">
        <color theme="0" tint="-0.249977111117893"/>
      </left>
      <right style="hair">
        <color theme="0" tint="-0.249977111117893"/>
      </right>
      <top style="hair">
        <color theme="0" tint="-0.249977111117893"/>
      </top>
      <bottom/>
      <diagonal/>
    </border>
    <border>
      <left style="thin">
        <color rgb="FFBFBFBF"/>
      </left>
      <right style="thin">
        <color rgb="FFBFBFBF"/>
      </right>
      <top style="thin">
        <color rgb="FFBFBFBF"/>
      </top>
      <bottom style="thin">
        <color rgb="FFBFBFBF"/>
      </bottom>
      <diagonal/>
    </border>
    <border>
      <left style="hair">
        <color theme="0" tint="-0.249977111117893"/>
      </left>
      <right/>
      <top style="hair">
        <color theme="0" tint="-0.249977111117893"/>
      </top>
      <bottom style="hair">
        <color theme="0" tint="-0.249977111117893"/>
      </bottom>
      <diagonal/>
    </border>
  </borders>
  <cellStyleXfs count="34">
    <xf numFmtId="0" fontId="0" fillId="0" borderId="0"/>
    <xf numFmtId="0" fontId="8" fillId="0" borderId="0"/>
    <xf numFmtId="0" fontId="12" fillId="0" borderId="0">
      <alignment vertical="top"/>
    </xf>
    <xf numFmtId="0" fontId="8" fillId="0" borderId="0"/>
    <xf numFmtId="0" fontId="8" fillId="0" borderId="0"/>
    <xf numFmtId="0" fontId="8" fillId="0" borderId="0"/>
    <xf numFmtId="0" fontId="15" fillId="0" borderId="0"/>
    <xf numFmtId="0" fontId="8" fillId="0" borderId="0"/>
    <xf numFmtId="0" fontId="13" fillId="0" borderId="0"/>
    <xf numFmtId="0" fontId="8" fillId="0" borderId="0"/>
    <xf numFmtId="0" fontId="15" fillId="0" borderId="0">
      <alignment vertical="top"/>
    </xf>
    <xf numFmtId="0" fontId="12" fillId="0" borderId="0"/>
    <xf numFmtId="0" fontId="14" fillId="0" borderId="0"/>
    <xf numFmtId="9" fontId="15" fillId="0" borderId="0" applyFont="0" applyFill="0" applyBorder="0" applyAlignment="0" applyProtection="0"/>
    <xf numFmtId="9" fontId="16" fillId="0" borderId="0" applyFont="0" applyFill="0" applyBorder="0" applyAlignment="0" applyProtection="0"/>
    <xf numFmtId="0" fontId="8" fillId="0" borderId="0"/>
    <xf numFmtId="0" fontId="5" fillId="0" borderId="0"/>
    <xf numFmtId="9" fontId="5" fillId="0" borderId="0" applyFont="0" applyFill="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4" fillId="0" borderId="0"/>
    <xf numFmtId="9" fontId="4" fillId="0" borderId="0" applyFont="0" applyFill="0" applyBorder="0" applyAlignment="0" applyProtection="0"/>
    <xf numFmtId="0" fontId="3" fillId="0" borderId="0"/>
    <xf numFmtId="0" fontId="8" fillId="0" borderId="0">
      <alignment vertical="top"/>
    </xf>
    <xf numFmtId="0" fontId="2" fillId="0" borderId="0"/>
    <xf numFmtId="0" fontId="2" fillId="0" borderId="0">
      <alignment vertical="top"/>
    </xf>
    <xf numFmtId="0" fontId="8" fillId="0" borderId="0"/>
    <xf numFmtId="9" fontId="2" fillId="0" borderId="0" applyFont="0" applyFill="0" applyBorder="0" applyAlignment="0" applyProtection="0"/>
    <xf numFmtId="43" fontId="8" fillId="0" borderId="0" applyFont="0" applyFill="0" applyBorder="0" applyAlignment="0" applyProtection="0"/>
    <xf numFmtId="0" fontId="2" fillId="0" borderId="0"/>
    <xf numFmtId="9" fontId="2" fillId="0" borderId="0" applyFont="0" applyFill="0" applyBorder="0" applyAlignment="0" applyProtection="0"/>
    <xf numFmtId="0" fontId="33" fillId="0" borderId="0"/>
    <xf numFmtId="0" fontId="1" fillId="0" borderId="0"/>
    <xf numFmtId="0" fontId="34" fillId="0" borderId="0" applyNumberFormat="0" applyFill="0" applyBorder="0" applyAlignment="0" applyProtection="0"/>
  </cellStyleXfs>
  <cellXfs count="200">
    <xf numFmtId="0" fontId="0" fillId="0" borderId="0" xfId="0"/>
    <xf numFmtId="0" fontId="7" fillId="0" borderId="0" xfId="0" applyFont="1" applyAlignment="1">
      <alignment horizontal="justify" vertical="center"/>
    </xf>
    <xf numFmtId="0" fontId="7" fillId="0" borderId="0" xfId="0" applyFont="1"/>
    <xf numFmtId="165" fontId="7" fillId="0" borderId="0" xfId="0" applyNumberFormat="1" applyFont="1"/>
    <xf numFmtId="0" fontId="7" fillId="0" borderId="2" xfId="0" applyFont="1" applyBorder="1"/>
    <xf numFmtId="165" fontId="7" fillId="0" borderId="2" xfId="0" applyNumberFormat="1" applyFont="1" applyBorder="1"/>
    <xf numFmtId="0" fontId="7" fillId="3" borderId="0" xfId="0" applyFont="1" applyFill="1"/>
    <xf numFmtId="0" fontId="7" fillId="0" borderId="5" xfId="0" applyFont="1" applyBorder="1"/>
    <xf numFmtId="0" fontId="7" fillId="0" borderId="5" xfId="0" applyFont="1" applyBorder="1" applyAlignment="1">
      <alignment horizontal="justify" vertical="center"/>
    </xf>
    <xf numFmtId="0" fontId="7" fillId="0" borderId="7" xfId="0" applyFont="1" applyBorder="1"/>
    <xf numFmtId="0" fontId="0" fillId="0" borderId="0" xfId="0" applyAlignment="1">
      <alignment horizontal="center"/>
    </xf>
    <xf numFmtId="0" fontId="0" fillId="2" borderId="0" xfId="0" applyFill="1"/>
    <xf numFmtId="0" fontId="21" fillId="2" borderId="0" xfId="0" applyFont="1" applyFill="1" applyAlignment="1">
      <alignment horizontal="center" vertical="center"/>
    </xf>
    <xf numFmtId="0" fontId="0" fillId="2" borderId="0" xfId="0" applyFill="1" applyAlignment="1">
      <alignment horizontal="center"/>
    </xf>
    <xf numFmtId="0" fontId="7" fillId="0" borderId="0" xfId="0" applyFont="1" applyAlignment="1">
      <alignment horizontal="center" wrapText="1"/>
    </xf>
    <xf numFmtId="0" fontId="0" fillId="0" borderId="0" xfId="0" applyAlignment="1">
      <alignment horizontal="center" wrapText="1"/>
    </xf>
    <xf numFmtId="0" fontId="8" fillId="0" borderId="0" xfId="0" applyFont="1"/>
    <xf numFmtId="0" fontId="7" fillId="0" borderId="0" xfId="0" applyFont="1" applyAlignment="1">
      <alignment horizontal="justify" vertical="center" wrapText="1"/>
    </xf>
    <xf numFmtId="0" fontId="0" fillId="0" borderId="0" xfId="0" applyAlignment="1">
      <alignment horizontal="justify" vertical="center" wrapText="1"/>
    </xf>
    <xf numFmtId="0" fontId="23" fillId="2" borderId="0" xfId="0" applyFont="1" applyFill="1"/>
    <xf numFmtId="0" fontId="9" fillId="0" borderId="6" xfId="0" applyFont="1" applyBorder="1"/>
    <xf numFmtId="0" fontId="9" fillId="0" borderId="7" xfId="0" applyFont="1" applyBorder="1"/>
    <xf numFmtId="9" fontId="17" fillId="0" borderId="0" xfId="14" applyFont="1" applyFill="1" applyBorder="1"/>
    <xf numFmtId="0" fontId="17" fillId="0" borderId="0" xfId="0" applyFont="1"/>
    <xf numFmtId="0" fontId="28" fillId="0" borderId="0" xfId="0" applyFont="1" applyAlignment="1">
      <alignment horizontal="center" vertical="center" wrapText="1"/>
    </xf>
    <xf numFmtId="0" fontId="28" fillId="0" borderId="0" xfId="0" applyFont="1" applyAlignment="1">
      <alignment horizontal="center" vertical="center"/>
    </xf>
    <xf numFmtId="0" fontId="28" fillId="0" borderId="18" xfId="0" applyFont="1" applyBorder="1" applyAlignment="1">
      <alignment horizontal="center" vertical="center"/>
    </xf>
    <xf numFmtId="0" fontId="20" fillId="0" borderId="19" xfId="0" applyFont="1" applyBorder="1" applyAlignment="1">
      <alignment vertical="center"/>
    </xf>
    <xf numFmtId="0" fontId="20" fillId="0" borderId="21" xfId="0" applyFont="1" applyBorder="1" applyAlignment="1">
      <alignment vertical="center"/>
    </xf>
    <xf numFmtId="0" fontId="20" fillId="0" borderId="7" xfId="0" applyFont="1" applyBorder="1"/>
    <xf numFmtId="0" fontId="20" fillId="0" borderId="13" xfId="0" applyFont="1" applyBorder="1"/>
    <xf numFmtId="0" fontId="28" fillId="0" borderId="12" xfId="0" applyFont="1" applyBorder="1" applyAlignment="1">
      <alignment horizontal="center" vertical="center"/>
    </xf>
    <xf numFmtId="9" fontId="28" fillId="0" borderId="0" xfId="14" applyFont="1"/>
    <xf numFmtId="0" fontId="28" fillId="0" borderId="0" xfId="0" applyFont="1"/>
    <xf numFmtId="0" fontId="17" fillId="2" borderId="3" xfId="0" applyFont="1" applyFill="1" applyBorder="1" applyAlignment="1">
      <alignment horizontal="center"/>
    </xf>
    <xf numFmtId="0" fontId="17" fillId="2" borderId="4" xfId="0" applyFont="1" applyFill="1" applyBorder="1" applyAlignment="1">
      <alignment horizontal="center"/>
    </xf>
    <xf numFmtId="0" fontId="17" fillId="2" borderId="0" xfId="0" applyFont="1" applyFill="1" applyAlignment="1">
      <alignment horizontal="center"/>
    </xf>
    <xf numFmtId="0" fontId="28" fillId="2" borderId="0" xfId="0" applyFont="1" applyFill="1" applyAlignment="1">
      <alignment horizontal="center"/>
    </xf>
    <xf numFmtId="0" fontId="7" fillId="0" borderId="0" xfId="0" applyFont="1" applyAlignment="1">
      <alignment horizontal="center" vertical="center"/>
    </xf>
    <xf numFmtId="0" fontId="20" fillId="0" borderId="0" xfId="0" applyFont="1" applyAlignment="1">
      <alignment horizontal="center" vertical="center"/>
    </xf>
    <xf numFmtId="0" fontId="17" fillId="2" borderId="0" xfId="0" applyFont="1" applyFill="1" applyAlignment="1">
      <alignment horizontal="center" vertical="center"/>
    </xf>
    <xf numFmtId="0" fontId="28" fillId="2" borderId="0" xfId="0" applyFont="1" applyFill="1" applyAlignment="1">
      <alignment horizontal="center" vertical="center"/>
    </xf>
    <xf numFmtId="0" fontId="23" fillId="2" borderId="11" xfId="0" applyFont="1" applyFill="1" applyBorder="1"/>
    <xf numFmtId="0" fontId="23" fillId="2" borderId="0" xfId="0" applyFont="1" applyFill="1" applyAlignment="1">
      <alignment horizontal="center"/>
    </xf>
    <xf numFmtId="0" fontId="17" fillId="2" borderId="0" xfId="0" applyFont="1" applyFill="1"/>
    <xf numFmtId="0" fontId="17" fillId="2" borderId="5" xfId="0" applyFont="1" applyFill="1" applyBorder="1"/>
    <xf numFmtId="0" fontId="28" fillId="2" borderId="0" xfId="0" applyFont="1" applyFill="1"/>
    <xf numFmtId="0" fontId="19" fillId="8" borderId="26" xfId="0" applyFont="1" applyFill="1" applyBorder="1" applyAlignment="1">
      <alignment horizontal="center" vertical="center" wrapText="1"/>
    </xf>
    <xf numFmtId="9" fontId="19" fillId="8" borderId="26" xfId="14" applyFont="1" applyFill="1" applyBorder="1" applyAlignment="1">
      <alignment horizontal="center" vertical="center" wrapText="1"/>
    </xf>
    <xf numFmtId="0" fontId="7" fillId="10" borderId="26" xfId="0" applyFont="1" applyFill="1" applyBorder="1" applyAlignment="1">
      <alignment horizontal="center" vertical="center" wrapText="1"/>
    </xf>
    <xf numFmtId="165" fontId="7" fillId="10" borderId="26" xfId="0" applyNumberFormat="1" applyFont="1" applyFill="1" applyBorder="1" applyAlignment="1">
      <alignment horizontal="center" vertical="center" wrapText="1"/>
    </xf>
    <xf numFmtId="0" fontId="17" fillId="10" borderId="26" xfId="0" applyFont="1" applyFill="1" applyBorder="1" applyAlignment="1">
      <alignment horizontal="center" vertical="center" wrapText="1"/>
    </xf>
    <xf numFmtId="0" fontId="17" fillId="2" borderId="5" xfId="0" applyFont="1" applyFill="1" applyBorder="1" applyAlignment="1">
      <alignment horizontal="center" vertical="center"/>
    </xf>
    <xf numFmtId="0" fontId="25" fillId="7" borderId="22" xfId="0" applyFont="1" applyFill="1" applyBorder="1" applyAlignment="1">
      <alignment horizontal="center" vertical="center"/>
    </xf>
    <xf numFmtId="0" fontId="8" fillId="11" borderId="22" xfId="0" applyFont="1" applyFill="1" applyBorder="1" applyAlignment="1">
      <alignment horizontal="center" vertical="center"/>
    </xf>
    <xf numFmtId="0" fontId="8" fillId="0" borderId="22" xfId="0" applyFont="1" applyBorder="1" applyAlignment="1">
      <alignment horizontal="left" vertical="center" indent="1"/>
    </xf>
    <xf numFmtId="0" fontId="0" fillId="11" borderId="22" xfId="0" applyFill="1" applyBorder="1" applyAlignment="1">
      <alignment horizontal="center" vertical="center"/>
    </xf>
    <xf numFmtId="0" fontId="0" fillId="0" borderId="22" xfId="0" applyBorder="1" applyAlignment="1">
      <alignment horizontal="left" vertical="center" indent="1"/>
    </xf>
    <xf numFmtId="0" fontId="8" fillId="12" borderId="27" xfId="0" applyFont="1" applyFill="1" applyBorder="1" applyAlignment="1">
      <alignment horizontal="center" vertical="center"/>
    </xf>
    <xf numFmtId="0" fontId="8" fillId="0" borderId="27" xfId="0" applyFont="1" applyBorder="1" applyAlignment="1">
      <alignment horizontal="left" vertical="center" indent="1"/>
    </xf>
    <xf numFmtId="0" fontId="8" fillId="12" borderId="0" xfId="0" applyFont="1" applyFill="1" applyAlignment="1">
      <alignment horizontal="center" vertical="center"/>
    </xf>
    <xf numFmtId="0" fontId="8" fillId="0" borderId="0" xfId="0" applyFont="1" applyAlignment="1">
      <alignment horizontal="left" vertical="center" indent="1"/>
    </xf>
    <xf numFmtId="0" fontId="0" fillId="13" borderId="0" xfId="0" applyFill="1"/>
    <xf numFmtId="0" fontId="8" fillId="13" borderId="0" xfId="0" applyFont="1" applyFill="1"/>
    <xf numFmtId="0" fontId="8" fillId="14" borderId="0" xfId="0" applyFont="1" applyFill="1"/>
    <xf numFmtId="0" fontId="8" fillId="14" borderId="0" xfId="0" applyFont="1" applyFill="1" applyAlignment="1">
      <alignment vertical="top" wrapText="1"/>
    </xf>
    <xf numFmtId="0" fontId="17" fillId="0" borderId="0" xfId="0" applyFont="1" applyAlignment="1">
      <alignment horizontal="center" vertical="center"/>
    </xf>
    <xf numFmtId="0" fontId="17" fillId="0" borderId="20" xfId="0" applyFont="1" applyBorder="1" applyAlignment="1">
      <alignment horizontal="center" vertical="center"/>
    </xf>
    <xf numFmtId="4" fontId="17" fillId="0" borderId="8" xfId="0" applyNumberFormat="1" applyFont="1" applyBorder="1" applyAlignment="1">
      <alignment horizontal="center" vertical="center"/>
    </xf>
    <xf numFmtId="10" fontId="20" fillId="6" borderId="8" xfId="14" applyNumberFormat="1" applyFont="1" applyFill="1" applyBorder="1" applyAlignment="1">
      <alignment horizontal="center" vertical="center"/>
    </xf>
    <xf numFmtId="10" fontId="20" fillId="5" borderId="8" xfId="14" applyNumberFormat="1" applyFont="1" applyFill="1" applyBorder="1" applyAlignment="1">
      <alignment horizontal="center" vertical="center"/>
    </xf>
    <xf numFmtId="10" fontId="20" fillId="2" borderId="0" xfId="14" applyNumberFormat="1" applyFont="1" applyFill="1" applyBorder="1" applyAlignment="1">
      <alignment horizontal="center" vertical="center"/>
    </xf>
    <xf numFmtId="10" fontId="20" fillId="6" borderId="8" xfId="18" applyNumberFormat="1" applyFont="1" applyFill="1" applyBorder="1" applyAlignment="1">
      <alignment horizontal="center" vertical="center"/>
    </xf>
    <xf numFmtId="10" fontId="20" fillId="4" borderId="8" xfId="18" applyNumberFormat="1" applyFont="1" applyFill="1" applyBorder="1" applyAlignment="1">
      <alignment horizontal="center" vertical="center"/>
    </xf>
    <xf numFmtId="10" fontId="20" fillId="4" borderId="8" xfId="14" applyNumberFormat="1" applyFont="1" applyFill="1" applyBorder="1" applyAlignment="1">
      <alignment horizontal="center" vertical="center"/>
    </xf>
    <xf numFmtId="0" fontId="8" fillId="11" borderId="0" xfId="0" applyFont="1" applyFill="1" applyAlignment="1">
      <alignment horizontal="center" vertical="center"/>
    </xf>
    <xf numFmtId="0" fontId="8" fillId="2" borderId="22" xfId="0" applyFont="1" applyFill="1" applyBorder="1" applyAlignment="1">
      <alignment horizontal="left" vertical="center" indent="1"/>
    </xf>
    <xf numFmtId="0" fontId="29" fillId="0" borderId="0" xfId="0" applyFont="1" applyAlignment="1">
      <alignment horizontal="center" vertical="center" wrapText="1"/>
    </xf>
    <xf numFmtId="0" fontId="19" fillId="0" borderId="0" xfId="0" applyFont="1" applyAlignment="1">
      <alignment horizontal="center" vertical="center"/>
    </xf>
    <xf numFmtId="0" fontId="25" fillId="0" borderId="0" xfId="0" applyFont="1" applyAlignment="1">
      <alignment horizontal="center" vertical="center"/>
    </xf>
    <xf numFmtId="0" fontId="29" fillId="0" borderId="0" xfId="0" applyFont="1" applyAlignment="1">
      <alignment horizontal="center" vertical="center"/>
    </xf>
    <xf numFmtId="0" fontId="8" fillId="14" borderId="0" xfId="0" applyFont="1" applyFill="1" applyAlignment="1">
      <alignment horizontal="justify" vertical="top" wrapText="1"/>
    </xf>
    <xf numFmtId="0" fontId="34" fillId="14" borderId="0" xfId="33" applyFill="1" applyAlignment="1">
      <alignment horizontal="left" vertical="top" wrapText="1"/>
    </xf>
    <xf numFmtId="0" fontId="26" fillId="13" borderId="0" xfId="0" applyFont="1" applyFill="1" applyAlignment="1">
      <alignment horizontal="center"/>
    </xf>
    <xf numFmtId="0" fontId="26" fillId="13" borderId="0" xfId="0" applyFont="1" applyFill="1" applyAlignment="1">
      <alignment horizontal="center" vertical="center"/>
    </xf>
    <xf numFmtId="0" fontId="26" fillId="13" borderId="0" xfId="0" applyFont="1" applyFill="1" applyAlignment="1">
      <alignment horizontal="center" vertical="top"/>
    </xf>
    <xf numFmtId="0" fontId="7" fillId="0" borderId="6" xfId="0" applyFont="1" applyBorder="1" applyAlignment="1">
      <alignment horizontal="center" vertical="center"/>
    </xf>
    <xf numFmtId="0" fontId="7" fillId="0" borderId="7" xfId="0" applyFont="1" applyBorder="1" applyAlignment="1">
      <alignment horizontal="center" vertical="center"/>
    </xf>
    <xf numFmtId="0" fontId="7" fillId="0" borderId="1" xfId="0" applyFont="1" applyBorder="1" applyAlignment="1">
      <alignment horizontal="center" vertical="center"/>
    </xf>
    <xf numFmtId="0" fontId="20" fillId="0" borderId="9" xfId="0" applyFont="1" applyBorder="1" applyAlignment="1">
      <alignment horizontal="center" vertical="center" wrapText="1"/>
    </xf>
    <xf numFmtId="0" fontId="20" fillId="0" borderId="8" xfId="0" applyFont="1" applyBorder="1" applyAlignment="1">
      <alignment horizontal="center" vertical="center"/>
    </xf>
    <xf numFmtId="0" fontId="20" fillId="0" borderId="9" xfId="0" applyFont="1" applyBorder="1" applyAlignment="1">
      <alignment horizontal="center" vertical="center"/>
    </xf>
    <xf numFmtId="0" fontId="20" fillId="0" borderId="14" xfId="0" applyFont="1" applyBorder="1" applyAlignment="1">
      <alignment horizontal="center" vertical="center"/>
    </xf>
    <xf numFmtId="0" fontId="20" fillId="0" borderId="15" xfId="0" applyFont="1" applyBorder="1" applyAlignment="1">
      <alignment horizontal="center" vertical="center"/>
    </xf>
    <xf numFmtId="0" fontId="20" fillId="0" borderId="17" xfId="0" applyFont="1" applyBorder="1" applyAlignment="1">
      <alignment horizontal="center" vertical="center"/>
    </xf>
    <xf numFmtId="0" fontId="20" fillId="0" borderId="16" xfId="0" applyFont="1" applyBorder="1" applyAlignment="1">
      <alignment horizontal="center" vertical="center"/>
    </xf>
    <xf numFmtId="0" fontId="20" fillId="0" borderId="5" xfId="0" applyFont="1" applyBorder="1" applyAlignment="1">
      <alignment horizontal="center" vertical="center"/>
    </xf>
    <xf numFmtId="0" fontId="20" fillId="0" borderId="10" xfId="0" applyFont="1" applyBorder="1" applyAlignment="1">
      <alignment horizontal="center" vertical="center"/>
    </xf>
    <xf numFmtId="0" fontId="20" fillId="0" borderId="6" xfId="0" applyFont="1" applyBorder="1" applyAlignment="1">
      <alignment horizontal="center" vertical="center"/>
    </xf>
    <xf numFmtId="0" fontId="20" fillId="0" borderId="1" xfId="0" applyFont="1" applyBorder="1" applyAlignment="1">
      <alignment horizontal="center" vertical="center"/>
    </xf>
    <xf numFmtId="0" fontId="32" fillId="0" borderId="3" xfId="0" applyFont="1" applyBorder="1"/>
    <xf numFmtId="0" fontId="18" fillId="0" borderId="0" xfId="0" applyFont="1"/>
    <xf numFmtId="0" fontId="7" fillId="0" borderId="0" xfId="0" applyFont="1"/>
    <xf numFmtId="0" fontId="17" fillId="2" borderId="6" xfId="0" applyFont="1" applyFill="1" applyBorder="1" applyAlignment="1">
      <alignment horizontal="center"/>
    </xf>
    <xf numFmtId="0" fontId="17" fillId="2" borderId="7" xfId="0" applyFont="1" applyFill="1" applyBorder="1" applyAlignment="1">
      <alignment horizontal="center"/>
    </xf>
    <xf numFmtId="0" fontId="17" fillId="2" borderId="1" xfId="0" applyFont="1" applyFill="1" applyBorder="1" applyAlignment="1">
      <alignment horizontal="center"/>
    </xf>
    <xf numFmtId="0" fontId="7" fillId="0" borderId="6" xfId="0" applyFont="1" applyBorder="1" applyAlignment="1">
      <alignment horizontal="center" vertical="center" wrapText="1"/>
    </xf>
    <xf numFmtId="0" fontId="7" fillId="0" borderId="1" xfId="0" applyFont="1" applyBorder="1" applyAlignment="1">
      <alignment horizontal="center" vertical="center" wrapText="1"/>
    </xf>
    <xf numFmtId="0" fontId="17" fillId="0" borderId="0" xfId="0" applyFont="1" applyAlignment="1">
      <alignment horizontal="center"/>
    </xf>
    <xf numFmtId="0" fontId="7" fillId="0" borderId="0" xfId="0" applyFont="1" applyAlignment="1">
      <alignment horizontal="center"/>
    </xf>
    <xf numFmtId="0" fontId="9" fillId="0" borderId="0" xfId="0" applyFont="1" applyAlignment="1">
      <alignment horizontal="left"/>
    </xf>
    <xf numFmtId="0" fontId="20" fillId="0" borderId="6" xfId="0" applyFont="1" applyBorder="1" applyAlignment="1">
      <alignment horizontal="center"/>
    </xf>
    <xf numFmtId="0" fontId="9" fillId="0" borderId="7" xfId="0" applyFont="1" applyBorder="1" applyAlignment="1">
      <alignment horizontal="center"/>
    </xf>
    <xf numFmtId="0" fontId="9" fillId="0" borderId="23" xfId="0" applyFont="1" applyBorder="1" applyAlignment="1">
      <alignment horizontal="center"/>
    </xf>
    <xf numFmtId="0" fontId="42" fillId="9" borderId="26" xfId="0" applyFont="1" applyFill="1" applyBorder="1" applyAlignment="1">
      <alignment horizontal="center" vertical="center" wrapText="1"/>
    </xf>
    <xf numFmtId="0" fontId="41" fillId="2" borderId="0" xfId="0" applyFont="1" applyFill="1" applyAlignment="1">
      <alignment horizontal="center" vertical="center"/>
    </xf>
    <xf numFmtId="15" fontId="41" fillId="2" borderId="0" xfId="0" applyNumberFormat="1" applyFont="1" applyFill="1" applyAlignment="1">
      <alignment horizontal="center" vertical="center"/>
    </xf>
    <xf numFmtId="0" fontId="7" fillId="0" borderId="26" xfId="0" applyFont="1" applyFill="1" applyBorder="1" applyAlignment="1">
      <alignment horizontal="center" vertical="center" wrapText="1"/>
    </xf>
    <xf numFmtId="0" fontId="17" fillId="0" borderId="26" xfId="0" applyFont="1" applyFill="1" applyBorder="1" applyAlignment="1">
      <alignment horizontal="center" vertical="center" wrapText="1"/>
    </xf>
    <xf numFmtId="0" fontId="19" fillId="0" borderId="26" xfId="0" applyFont="1" applyFill="1" applyBorder="1" applyAlignment="1">
      <alignment horizontal="center" vertical="center" wrapText="1"/>
    </xf>
    <xf numFmtId="0" fontId="17" fillId="0" borderId="24" xfId="0" applyFont="1" applyFill="1" applyBorder="1" applyAlignment="1">
      <alignment horizontal="justify" vertical="center" wrapText="1"/>
    </xf>
    <xf numFmtId="0" fontId="17" fillId="0" borderId="24" xfId="0" applyFont="1" applyFill="1" applyBorder="1" applyAlignment="1">
      <alignment horizontal="center" vertical="center" wrapText="1"/>
    </xf>
    <xf numFmtId="167" fontId="17" fillId="0" borderId="24" xfId="0" applyNumberFormat="1" applyFont="1" applyFill="1" applyBorder="1" applyAlignment="1" applyProtection="1">
      <alignment horizontal="center" vertical="center" wrapText="1"/>
      <protection locked="0"/>
    </xf>
    <xf numFmtId="1" fontId="17" fillId="0" borderId="24" xfId="0" applyNumberFormat="1" applyFont="1" applyFill="1" applyBorder="1" applyAlignment="1">
      <alignment horizontal="center" vertical="center" wrapText="1"/>
    </xf>
    <xf numFmtId="166" fontId="17" fillId="0" borderId="24" xfId="18" applyNumberFormat="1" applyFont="1" applyFill="1" applyBorder="1" applyAlignment="1">
      <alignment horizontal="center" vertical="center" wrapText="1"/>
    </xf>
    <xf numFmtId="0" fontId="22" fillId="0" borderId="24" xfId="0" applyFont="1" applyFill="1" applyBorder="1" applyAlignment="1">
      <alignment horizontal="center" vertical="center" wrapText="1"/>
    </xf>
    <xf numFmtId="0" fontId="17" fillId="0" borderId="24" xfId="0" applyFont="1" applyFill="1" applyBorder="1" applyAlignment="1">
      <alignment horizontal="center" vertical="center"/>
    </xf>
    <xf numFmtId="0" fontId="19" fillId="0" borderId="0" xfId="0" applyFont="1" applyFill="1" applyAlignment="1">
      <alignment horizontal="center" vertical="center"/>
    </xf>
    <xf numFmtId="0" fontId="27" fillId="0" borderId="0" xfId="0" applyFont="1" applyFill="1" applyAlignment="1">
      <alignment horizontal="center" vertical="center"/>
    </xf>
    <xf numFmtId="15" fontId="27" fillId="0" borderId="0" xfId="0" applyNumberFormat="1" applyFont="1" applyFill="1" applyAlignment="1">
      <alignment horizontal="center" vertical="center"/>
    </xf>
    <xf numFmtId="0" fontId="21" fillId="0" borderId="0" xfId="0" applyFont="1" applyFill="1" applyAlignment="1">
      <alignment horizontal="center" vertical="center"/>
    </xf>
    <xf numFmtId="0" fontId="0" fillId="0" borderId="0" xfId="0" applyFill="1" applyAlignment="1">
      <alignment horizontal="center"/>
    </xf>
    <xf numFmtId="0" fontId="17" fillId="0" borderId="24" xfId="0" applyFont="1" applyFill="1" applyBorder="1" applyAlignment="1" applyProtection="1">
      <alignment horizontal="center" vertical="center" wrapText="1"/>
      <protection locked="0"/>
    </xf>
    <xf numFmtId="0" fontId="7" fillId="0" borderId="26" xfId="0" applyFont="1" applyFill="1" applyBorder="1" applyAlignment="1">
      <alignment horizontal="justify" vertical="center" wrapText="1"/>
    </xf>
    <xf numFmtId="0" fontId="17" fillId="0" borderId="24" xfId="0" applyFont="1" applyFill="1" applyBorder="1" applyAlignment="1" applyProtection="1">
      <alignment horizontal="justify" vertical="center" wrapText="1"/>
      <protection locked="0"/>
    </xf>
    <xf numFmtId="0" fontId="7" fillId="0" borderId="26" xfId="0" applyFont="1" applyFill="1" applyBorder="1" applyAlignment="1" applyProtection="1">
      <alignment horizontal="center" vertical="center" wrapText="1"/>
      <protection locked="0"/>
    </xf>
    <xf numFmtId="0" fontId="17" fillId="0" borderId="26" xfId="0" applyFont="1" applyFill="1" applyBorder="1" applyAlignment="1" applyProtection="1">
      <alignment horizontal="justify" vertical="center" wrapText="1"/>
      <protection locked="0"/>
    </xf>
    <xf numFmtId="0" fontId="7" fillId="0" borderId="26" xfId="0" applyFont="1" applyFill="1" applyBorder="1" applyAlignment="1" applyProtection="1">
      <alignment horizontal="justify" vertical="center" wrapText="1"/>
      <protection locked="0"/>
    </xf>
    <xf numFmtId="167" fontId="7" fillId="0" borderId="24" xfId="0" applyNumberFormat="1" applyFont="1" applyFill="1" applyBorder="1" applyAlignment="1" applyProtection="1">
      <alignment horizontal="center" vertical="center" wrapText="1"/>
      <protection locked="0"/>
    </xf>
    <xf numFmtId="0" fontId="7" fillId="0" borderId="24" xfId="0" applyFont="1" applyFill="1" applyBorder="1" applyAlignment="1">
      <alignment horizontal="justify" vertical="center" wrapText="1"/>
    </xf>
    <xf numFmtId="0" fontId="7" fillId="0" borderId="24" xfId="0" applyFont="1" applyFill="1" applyBorder="1" applyAlignment="1">
      <alignment horizontal="center" vertical="center" wrapText="1"/>
    </xf>
    <xf numFmtId="2" fontId="17" fillId="0" borderId="24" xfId="0" applyNumberFormat="1" applyFont="1" applyFill="1" applyBorder="1" applyAlignment="1">
      <alignment horizontal="justify" vertical="center" wrapText="1"/>
    </xf>
    <xf numFmtId="0" fontId="7" fillId="0" borderId="24" xfId="0" applyFont="1" applyFill="1" applyBorder="1" applyAlignment="1" applyProtection="1">
      <alignment horizontal="center" vertical="center" wrapText="1"/>
      <protection locked="0"/>
    </xf>
    <xf numFmtId="0" fontId="7" fillId="0" borderId="24" xfId="0" applyFont="1" applyFill="1" applyBorder="1" applyAlignment="1" applyProtection="1">
      <alignment horizontal="justify" vertical="center" wrapText="1"/>
      <protection locked="0"/>
    </xf>
    <xf numFmtId="167" fontId="7" fillId="0" borderId="26" xfId="0" applyNumberFormat="1" applyFont="1" applyFill="1" applyBorder="1" applyAlignment="1" applyProtection="1">
      <alignment horizontal="center" vertical="center" wrapText="1"/>
      <protection locked="0"/>
    </xf>
    <xf numFmtId="164" fontId="17" fillId="0" borderId="24" xfId="0" applyNumberFormat="1" applyFont="1" applyFill="1" applyBorder="1" applyAlignment="1">
      <alignment horizontal="center" vertical="center" wrapText="1"/>
    </xf>
    <xf numFmtId="166" fontId="17" fillId="0" borderId="24" xfId="14" applyNumberFormat="1" applyFont="1" applyFill="1" applyBorder="1" applyAlignment="1">
      <alignment horizontal="center" vertical="center" wrapText="1"/>
    </xf>
    <xf numFmtId="169" fontId="17" fillId="0" borderId="24" xfId="0" applyNumberFormat="1" applyFont="1" applyFill="1" applyBorder="1" applyAlignment="1" applyProtection="1">
      <alignment horizontal="center" vertical="center" wrapText="1"/>
      <protection locked="0"/>
    </xf>
    <xf numFmtId="164" fontId="17" fillId="0" borderId="25" xfId="0" applyNumberFormat="1" applyFont="1" applyFill="1" applyBorder="1" applyAlignment="1">
      <alignment horizontal="center" vertical="center" wrapText="1"/>
    </xf>
    <xf numFmtId="0" fontId="17" fillId="0" borderId="25" xfId="0" applyFont="1" applyFill="1" applyBorder="1" applyAlignment="1">
      <alignment horizontal="center" vertical="center" wrapText="1"/>
    </xf>
    <xf numFmtId="0" fontId="7" fillId="0" borderId="25" xfId="0" applyFont="1" applyFill="1" applyBorder="1" applyAlignment="1">
      <alignment horizontal="justify" vertical="center" wrapText="1"/>
    </xf>
    <xf numFmtId="0" fontId="7" fillId="0" borderId="25" xfId="0" applyFont="1" applyFill="1" applyBorder="1" applyAlignment="1" applyProtection="1">
      <alignment horizontal="justify" vertical="center" wrapText="1"/>
      <protection locked="0"/>
    </xf>
    <xf numFmtId="0" fontId="7" fillId="0" borderId="25" xfId="0" applyFont="1" applyFill="1" applyBorder="1" applyAlignment="1" applyProtection="1">
      <alignment horizontal="center" vertical="center" wrapText="1"/>
      <protection locked="0"/>
    </xf>
    <xf numFmtId="167" fontId="17" fillId="0" borderId="25" xfId="0" applyNumberFormat="1" applyFont="1" applyFill="1" applyBorder="1" applyAlignment="1" applyProtection="1">
      <alignment horizontal="center" vertical="center" wrapText="1"/>
      <protection locked="0"/>
    </xf>
    <xf numFmtId="0" fontId="7" fillId="0" borderId="25" xfId="0" applyFont="1" applyFill="1" applyBorder="1" applyAlignment="1">
      <alignment horizontal="center" vertical="center" wrapText="1"/>
    </xf>
    <xf numFmtId="0" fontId="17" fillId="0" borderId="25" xfId="0" applyFont="1" applyFill="1" applyBorder="1" applyAlignment="1" applyProtection="1">
      <alignment horizontal="justify" vertical="center" wrapText="1"/>
      <protection locked="0"/>
    </xf>
    <xf numFmtId="0" fontId="17" fillId="0" borderId="25" xfId="0" applyFont="1" applyFill="1" applyBorder="1" applyAlignment="1" applyProtection="1">
      <alignment horizontal="center" vertical="center" wrapText="1"/>
      <protection locked="0"/>
    </xf>
    <xf numFmtId="167" fontId="7" fillId="0" borderId="25" xfId="0" applyNumberFormat="1" applyFont="1" applyFill="1" applyBorder="1" applyAlignment="1" applyProtection="1">
      <alignment horizontal="center" vertical="center" wrapText="1"/>
      <protection locked="0"/>
    </xf>
    <xf numFmtId="169" fontId="17" fillId="0" borderId="24" xfId="0" applyNumberFormat="1" applyFont="1" applyFill="1" applyBorder="1" applyAlignment="1">
      <alignment horizontal="center" vertical="center" wrapText="1"/>
    </xf>
    <xf numFmtId="169" fontId="7" fillId="0" borderId="28" xfId="0" applyNumberFormat="1" applyFont="1" applyFill="1" applyBorder="1" applyAlignment="1" applyProtection="1">
      <alignment horizontal="center" vertical="center" wrapText="1"/>
      <protection locked="0"/>
    </xf>
    <xf numFmtId="169" fontId="7" fillId="0" borderId="24" xfId="0" applyNumberFormat="1" applyFont="1" applyFill="1" applyBorder="1" applyAlignment="1">
      <alignment horizontal="center" vertical="center" wrapText="1"/>
    </xf>
    <xf numFmtId="169" fontId="7" fillId="0" borderId="24" xfId="0" applyNumberFormat="1" applyFont="1" applyFill="1" applyBorder="1" applyAlignment="1" applyProtection="1">
      <alignment horizontal="center" vertical="center" wrapText="1"/>
      <protection locked="0"/>
    </xf>
    <xf numFmtId="169" fontId="7" fillId="0" borderId="26" xfId="0" applyNumberFormat="1" applyFont="1" applyFill="1" applyBorder="1" applyAlignment="1">
      <alignment horizontal="center" vertical="center" wrapText="1"/>
    </xf>
    <xf numFmtId="0" fontId="28" fillId="0" borderId="26" xfId="0" applyFont="1" applyFill="1" applyBorder="1" applyAlignment="1">
      <alignment horizontal="center" vertical="center" wrapText="1"/>
    </xf>
    <xf numFmtId="0" fontId="17" fillId="0" borderId="26" xfId="0" applyFont="1" applyFill="1" applyBorder="1" applyAlignment="1">
      <alignment horizontal="justify" vertical="center" wrapText="1"/>
    </xf>
    <xf numFmtId="1" fontId="7" fillId="0" borderId="26" xfId="0" applyNumberFormat="1" applyFont="1" applyFill="1" applyBorder="1" applyAlignment="1">
      <alignment horizontal="justify" vertical="center" wrapText="1"/>
    </xf>
    <xf numFmtId="1" fontId="7" fillId="0" borderId="26" xfId="0" applyNumberFormat="1" applyFont="1" applyFill="1" applyBorder="1" applyAlignment="1">
      <alignment horizontal="center" vertical="center" wrapText="1"/>
    </xf>
    <xf numFmtId="0" fontId="28" fillId="0" borderId="24" xfId="0" applyFont="1" applyFill="1" applyBorder="1" applyAlignment="1">
      <alignment horizontal="center" vertical="center"/>
    </xf>
    <xf numFmtId="0" fontId="17" fillId="0" borderId="0" xfId="0" applyFont="1" applyFill="1" applyAlignment="1">
      <alignment horizontal="center" vertical="center" wrapText="1"/>
    </xf>
    <xf numFmtId="9" fontId="7" fillId="0" borderId="24" xfId="0" applyNumberFormat="1" applyFont="1" applyFill="1" applyBorder="1" applyAlignment="1">
      <alignment horizontal="center" vertical="center" wrapText="1"/>
    </xf>
    <xf numFmtId="0" fontId="7" fillId="0" borderId="24" xfId="1" applyFont="1" applyFill="1" applyBorder="1" applyAlignment="1">
      <alignment horizontal="justify" vertical="center" wrapText="1"/>
    </xf>
    <xf numFmtId="0" fontId="17" fillId="0" borderId="24" xfId="1" applyFont="1" applyFill="1" applyBorder="1" applyAlignment="1">
      <alignment horizontal="justify" vertical="center" wrapText="1"/>
    </xf>
    <xf numFmtId="0" fontId="17" fillId="0" borderId="24" xfId="1" applyFont="1" applyFill="1" applyBorder="1" applyAlignment="1">
      <alignment horizontal="center" vertical="center" wrapText="1"/>
    </xf>
    <xf numFmtId="0" fontId="7" fillId="0" borderId="24" xfId="1" applyFont="1" applyFill="1" applyBorder="1" applyAlignment="1">
      <alignment horizontal="center" vertical="center" wrapText="1"/>
    </xf>
    <xf numFmtId="169" fontId="7" fillId="0" borderId="24" xfId="1" applyNumberFormat="1" applyFont="1" applyFill="1" applyBorder="1" applyAlignment="1">
      <alignment horizontal="center" vertical="center" wrapText="1"/>
    </xf>
    <xf numFmtId="167" fontId="7" fillId="0" borderId="24" xfId="1" applyNumberFormat="1" applyFont="1" applyFill="1" applyBorder="1" applyAlignment="1">
      <alignment horizontal="justify" vertical="center" wrapText="1"/>
    </xf>
    <xf numFmtId="167" fontId="17" fillId="0" borderId="24" xfId="1" applyNumberFormat="1" applyFont="1" applyFill="1" applyBorder="1" applyAlignment="1">
      <alignment horizontal="justify" vertical="center" wrapText="1"/>
    </xf>
    <xf numFmtId="49" fontId="7" fillId="0" borderId="24" xfId="1" applyNumberFormat="1" applyFont="1" applyFill="1" applyBorder="1" applyAlignment="1">
      <alignment horizontal="center" vertical="center" wrapText="1"/>
    </xf>
    <xf numFmtId="168" fontId="17" fillId="0" borderId="24" xfId="14" applyNumberFormat="1" applyFont="1" applyFill="1" applyBorder="1" applyAlignment="1">
      <alignment horizontal="center" vertical="center" wrapText="1"/>
    </xf>
    <xf numFmtId="0" fontId="7" fillId="0" borderId="24" xfId="0" applyFont="1" applyFill="1" applyBorder="1" applyAlignment="1">
      <alignment horizontal="justify" vertical="center"/>
    </xf>
    <xf numFmtId="0" fontId="22" fillId="0" borderId="24" xfId="0" applyFont="1" applyFill="1" applyBorder="1" applyAlignment="1">
      <alignment horizontal="center" vertical="center"/>
    </xf>
    <xf numFmtId="9" fontId="17" fillId="0" borderId="24" xfId="0" applyNumberFormat="1" applyFont="1" applyFill="1" applyBorder="1" applyAlignment="1">
      <alignment horizontal="center" vertical="center" wrapText="1"/>
    </xf>
    <xf numFmtId="169" fontId="17" fillId="0" borderId="24" xfId="15" applyNumberFormat="1" applyFont="1" applyFill="1" applyBorder="1" applyAlignment="1">
      <alignment horizontal="center" vertical="center" wrapText="1"/>
    </xf>
    <xf numFmtId="0" fontId="30" fillId="0" borderId="0" xfId="0" applyFont="1" applyFill="1"/>
    <xf numFmtId="0" fontId="7" fillId="0" borderId="0" xfId="0" applyFont="1" applyFill="1"/>
    <xf numFmtId="0" fontId="17" fillId="0" borderId="24" xfId="15" applyFont="1" applyFill="1" applyBorder="1" applyAlignment="1">
      <alignment horizontal="justify" vertical="center" wrapText="1"/>
    </xf>
    <xf numFmtId="0" fontId="17" fillId="0" borderId="24" xfId="15" applyFont="1" applyFill="1" applyBorder="1" applyAlignment="1">
      <alignment horizontal="center" vertical="center" wrapText="1"/>
    </xf>
    <xf numFmtId="0" fontId="17" fillId="0" borderId="24" xfId="0" applyFont="1" applyFill="1" applyBorder="1" applyAlignment="1">
      <alignment horizontal="left" vertical="center" wrapText="1"/>
    </xf>
    <xf numFmtId="169" fontId="17" fillId="0" borderId="24" xfId="0" applyNumberFormat="1" applyFont="1" applyFill="1" applyBorder="1" applyAlignment="1">
      <alignment horizontal="center" vertical="center"/>
    </xf>
    <xf numFmtId="9" fontId="17" fillId="0" borderId="24" xfId="0" applyNumberFormat="1" applyFont="1" applyFill="1" applyBorder="1" applyAlignment="1">
      <alignment horizontal="justify" vertical="center" wrapText="1"/>
    </xf>
    <xf numFmtId="169" fontId="17" fillId="0" borderId="24" xfId="1" applyNumberFormat="1" applyFont="1" applyFill="1" applyBorder="1" applyAlignment="1">
      <alignment horizontal="center" vertical="center" wrapText="1"/>
    </xf>
    <xf numFmtId="0" fontId="17" fillId="0" borderId="24" xfId="0" applyFont="1" applyFill="1" applyBorder="1" applyAlignment="1">
      <alignment horizontal="justify" vertical="center"/>
    </xf>
    <xf numFmtId="14" fontId="17" fillId="0" borderId="24" xfId="0" applyNumberFormat="1" applyFont="1" applyFill="1" applyBorder="1" applyAlignment="1">
      <alignment horizontal="center" vertical="center" wrapText="1"/>
    </xf>
    <xf numFmtId="0" fontId="9" fillId="0" borderId="24" xfId="0" applyFont="1" applyFill="1" applyBorder="1" applyAlignment="1">
      <alignment horizontal="center" vertical="center" wrapText="1"/>
    </xf>
    <xf numFmtId="4" fontId="17" fillId="0" borderId="24" xfId="0" applyNumberFormat="1" applyFont="1" applyFill="1" applyBorder="1" applyAlignment="1">
      <alignment horizontal="center"/>
    </xf>
    <xf numFmtId="0" fontId="17" fillId="0" borderId="24" xfId="0" applyFont="1" applyFill="1" applyBorder="1"/>
    <xf numFmtId="0" fontId="29" fillId="0" borderId="0" xfId="0" applyFont="1" applyFill="1" applyAlignment="1">
      <alignment horizontal="center" vertical="center" wrapText="1"/>
    </xf>
    <xf numFmtId="0" fontId="25" fillId="0" borderId="0" xfId="0" applyFont="1" applyFill="1" applyAlignment="1">
      <alignment horizontal="center" vertical="center"/>
    </xf>
    <xf numFmtId="0" fontId="23" fillId="0" borderId="0" xfId="0" applyFont="1" applyFill="1"/>
    <xf numFmtId="0" fontId="0" fillId="0" borderId="0" xfId="0" applyFill="1"/>
  </cellXfs>
  <cellStyles count="34">
    <cellStyle name="Hipervínculo" xfId="33" builtinId="8"/>
    <cellStyle name="Millares 2" xfId="19" xr:uid="{757B1AAE-6027-4EC9-9400-A48672338970}"/>
    <cellStyle name="Millares 3" xfId="28" xr:uid="{4C1A1BE3-862D-4139-A3F2-C75597EAEA56}"/>
    <cellStyle name="Normal" xfId="0" builtinId="0"/>
    <cellStyle name="Normal 10" xfId="22" xr:uid="{35B8BCBE-B331-423A-847F-004600274886}"/>
    <cellStyle name="Normal 11" xfId="32" xr:uid="{2554E0F7-56C8-42AF-9535-557C9C501346}"/>
    <cellStyle name="Normal 13 2" xfId="1" xr:uid="{00000000-0005-0000-0000-000002000000}"/>
    <cellStyle name="Normal 2" xfId="2" xr:uid="{00000000-0005-0000-0000-000003000000}"/>
    <cellStyle name="Normal 2 2" xfId="23" xr:uid="{0ED642E3-7CAF-4C14-BF1D-662445CB9683}"/>
    <cellStyle name="Normal 2 3" xfId="31" xr:uid="{77E1B34C-39B3-4DEA-B6F2-46AEF65C1A58}"/>
    <cellStyle name="Normal 2 3 2" xfId="3" xr:uid="{00000000-0005-0000-0000-000004000000}"/>
    <cellStyle name="Normal 3" xfId="4" xr:uid="{00000000-0005-0000-0000-000005000000}"/>
    <cellStyle name="Normal 4" xfId="5" xr:uid="{00000000-0005-0000-0000-000006000000}"/>
    <cellStyle name="Normal 4 2" xfId="6" xr:uid="{00000000-0005-0000-0000-000007000000}"/>
    <cellStyle name="Normal 4 2 2" xfId="24" xr:uid="{F34402E4-E1AB-4278-9F5A-36EF7C7AC01A}"/>
    <cellStyle name="Normal 4 3" xfId="7" xr:uid="{00000000-0005-0000-0000-000008000000}"/>
    <cellStyle name="Normal 5" xfId="8" xr:uid="{00000000-0005-0000-0000-000009000000}"/>
    <cellStyle name="Normal 5 2" xfId="9" xr:uid="{00000000-0005-0000-0000-00000A000000}"/>
    <cellStyle name="Normal 6" xfId="10" xr:uid="{00000000-0005-0000-0000-00000B000000}"/>
    <cellStyle name="Normal 6 2" xfId="25" xr:uid="{148CB59B-4FF7-42E9-B376-C1C50E29C40E}"/>
    <cellStyle name="Normal 7" xfId="11" xr:uid="{00000000-0005-0000-0000-00000C000000}"/>
    <cellStyle name="Normal 7 2" xfId="15" xr:uid="{00000000-0005-0000-0000-00000D000000}"/>
    <cellStyle name="Normal 8" xfId="12" xr:uid="{00000000-0005-0000-0000-00000E000000}"/>
    <cellStyle name="Normal 8 2" xfId="26" xr:uid="{14E5824D-04D6-45A8-892E-6DC674F73F41}"/>
    <cellStyle name="Normal 9" xfId="16" xr:uid="{00000000-0005-0000-0000-00000F000000}"/>
    <cellStyle name="Normal 9 2" xfId="20" xr:uid="{1AED0840-40CB-4AA0-81E1-0773C5508AAA}"/>
    <cellStyle name="Normal 9 3" xfId="29" xr:uid="{EFB032C6-F561-40F5-9B3E-77157DD81026}"/>
    <cellStyle name="Porcentaje" xfId="14" builtinId="5"/>
    <cellStyle name="Porcentaje 2" xfId="17" xr:uid="{00000000-0005-0000-0000-000011000000}"/>
    <cellStyle name="Porcentaje 2 2" xfId="30" xr:uid="{8B6BF7F0-4D2C-4A44-8874-1604551B096B}"/>
    <cellStyle name="Porcentaje 2 3" xfId="13" xr:uid="{00000000-0005-0000-0000-000012000000}"/>
    <cellStyle name="Porcentaje 2 3 2" xfId="27" xr:uid="{18407A24-D771-4F32-82CB-D5F3CFD355A8}"/>
    <cellStyle name="Porcentaje 3" xfId="18" xr:uid="{141E453C-9FC6-4295-A6AC-5246DA752946}"/>
    <cellStyle name="Porcentaje 3 2" xfId="21" xr:uid="{EFB49E58-2ACD-42F8-860E-6D1F538F9185}"/>
  </cellStyles>
  <dxfs count="1431">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C399DB"/>
        </patternFill>
      </fill>
    </dxf>
    <dxf>
      <fill>
        <patternFill>
          <bgColor rgb="FFD35C55"/>
        </patternFill>
      </fill>
    </dxf>
    <dxf>
      <fill>
        <patternFill>
          <bgColor rgb="FFFFFB53"/>
        </patternFill>
      </fill>
    </dxf>
    <dxf>
      <fill>
        <patternFill>
          <bgColor rgb="FF8FDF8B"/>
        </patternFill>
      </fill>
    </dxf>
    <dxf>
      <fill>
        <patternFill>
          <bgColor rgb="FF82D6EA"/>
        </patternFill>
      </fill>
    </dxf>
    <dxf>
      <fill>
        <patternFill>
          <bgColor rgb="FFFFFB53"/>
        </patternFill>
      </fill>
    </dxf>
    <dxf>
      <fill>
        <patternFill>
          <bgColor rgb="FFC399DB"/>
        </patternFill>
      </fill>
    </dxf>
    <dxf>
      <fill>
        <patternFill>
          <bgColor rgb="FF82D6EA"/>
        </patternFill>
      </fill>
    </dxf>
    <dxf>
      <fill>
        <patternFill>
          <bgColor rgb="FF8FDF8B"/>
        </patternFill>
      </fill>
    </dxf>
    <dxf>
      <fill>
        <patternFill>
          <bgColor rgb="FFD35C55"/>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C399DB"/>
        </patternFill>
      </fill>
    </dxf>
    <dxf>
      <fill>
        <patternFill>
          <bgColor rgb="FFD35C55"/>
        </patternFill>
      </fill>
    </dxf>
    <dxf>
      <fill>
        <patternFill>
          <bgColor rgb="FFFFFB53"/>
        </patternFill>
      </fill>
    </dxf>
    <dxf>
      <fill>
        <patternFill>
          <bgColor rgb="FF8FDF8B"/>
        </patternFill>
      </fill>
    </dxf>
    <dxf>
      <fill>
        <patternFill>
          <bgColor rgb="FF82D6EA"/>
        </patternFill>
      </fill>
    </dxf>
    <dxf>
      <fill>
        <patternFill>
          <bgColor rgb="FFFFFB53"/>
        </patternFill>
      </fill>
    </dxf>
    <dxf>
      <fill>
        <patternFill>
          <bgColor rgb="FFC399DB"/>
        </patternFill>
      </fill>
    </dxf>
    <dxf>
      <fill>
        <patternFill>
          <bgColor rgb="FF82D6EA"/>
        </patternFill>
      </fill>
    </dxf>
    <dxf>
      <fill>
        <patternFill>
          <bgColor rgb="FF8FDF8B"/>
        </patternFill>
      </fill>
    </dxf>
    <dxf>
      <fill>
        <patternFill>
          <bgColor rgb="FFD35C55"/>
        </patternFill>
      </fill>
    </dxf>
    <dxf>
      <font>
        <color theme="0"/>
      </font>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C399DB"/>
        </patternFill>
      </fill>
    </dxf>
    <dxf>
      <fill>
        <patternFill>
          <bgColor rgb="FFD35C55"/>
        </patternFill>
      </fill>
    </dxf>
    <dxf>
      <fill>
        <patternFill>
          <bgColor rgb="FFFFFB53"/>
        </patternFill>
      </fill>
    </dxf>
    <dxf>
      <fill>
        <patternFill>
          <bgColor rgb="FF8FDF8B"/>
        </patternFill>
      </fill>
    </dxf>
    <dxf>
      <fill>
        <patternFill>
          <bgColor rgb="FF82D6EA"/>
        </patternFill>
      </fill>
    </dxf>
    <dxf>
      <fill>
        <patternFill>
          <bgColor rgb="FFFFFB53"/>
        </patternFill>
      </fill>
    </dxf>
    <dxf>
      <fill>
        <patternFill>
          <bgColor rgb="FFC399DB"/>
        </patternFill>
      </fill>
    </dxf>
    <dxf>
      <fill>
        <patternFill>
          <bgColor rgb="FF82D6EA"/>
        </patternFill>
      </fill>
    </dxf>
    <dxf>
      <fill>
        <patternFill>
          <bgColor rgb="FF8FDF8B"/>
        </patternFill>
      </fill>
    </dxf>
    <dxf>
      <fill>
        <patternFill>
          <bgColor rgb="FFD35C55"/>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ont>
        <color theme="0"/>
      </font>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ont>
        <color theme="0"/>
      </font>
    </dxf>
    <dxf>
      <fill>
        <patternFill>
          <bgColor rgb="FFC399DB"/>
        </patternFill>
      </fill>
    </dxf>
    <dxf>
      <fill>
        <patternFill>
          <bgColor rgb="FFD35C55"/>
        </patternFill>
      </fill>
    </dxf>
    <dxf>
      <fill>
        <patternFill>
          <bgColor rgb="FFFFFB53"/>
        </patternFill>
      </fill>
    </dxf>
    <dxf>
      <fill>
        <patternFill>
          <bgColor rgb="FF8FDF8B"/>
        </patternFill>
      </fill>
    </dxf>
    <dxf>
      <fill>
        <patternFill>
          <bgColor rgb="FF82D6EA"/>
        </patternFill>
      </fill>
    </dxf>
    <dxf>
      <fill>
        <patternFill>
          <bgColor rgb="FFFFFB53"/>
        </patternFill>
      </fill>
    </dxf>
    <dxf>
      <fill>
        <patternFill>
          <bgColor rgb="FFC399DB"/>
        </patternFill>
      </fill>
    </dxf>
    <dxf>
      <fill>
        <patternFill>
          <bgColor rgb="FF82D6EA"/>
        </patternFill>
      </fill>
    </dxf>
    <dxf>
      <fill>
        <patternFill>
          <bgColor rgb="FF8FDF8B"/>
        </patternFill>
      </fill>
    </dxf>
    <dxf>
      <fill>
        <patternFill>
          <bgColor rgb="FFD35C55"/>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C399DB"/>
        </patternFill>
      </fill>
    </dxf>
    <dxf>
      <fill>
        <patternFill>
          <bgColor rgb="FFD35C55"/>
        </patternFill>
      </fill>
    </dxf>
    <dxf>
      <fill>
        <patternFill>
          <bgColor rgb="FFFFFB53"/>
        </patternFill>
      </fill>
    </dxf>
    <dxf>
      <fill>
        <patternFill>
          <bgColor rgb="FF8FDF8B"/>
        </patternFill>
      </fill>
    </dxf>
    <dxf>
      <fill>
        <patternFill>
          <bgColor rgb="FF82D6EA"/>
        </patternFill>
      </fill>
    </dxf>
    <dxf>
      <fill>
        <patternFill>
          <bgColor rgb="FFFFFB53"/>
        </patternFill>
      </fill>
    </dxf>
    <dxf>
      <fill>
        <patternFill>
          <bgColor rgb="FFC399DB"/>
        </patternFill>
      </fill>
    </dxf>
    <dxf>
      <fill>
        <patternFill>
          <bgColor rgb="FF82D6EA"/>
        </patternFill>
      </fill>
    </dxf>
    <dxf>
      <fill>
        <patternFill>
          <bgColor rgb="FF8FDF8B"/>
        </patternFill>
      </fill>
    </dxf>
    <dxf>
      <fill>
        <patternFill>
          <bgColor rgb="FFD35C55"/>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ont>
        <color theme="0"/>
      </font>
    </dxf>
    <dxf>
      <fill>
        <patternFill>
          <bgColor rgb="FFFFC000"/>
        </patternFill>
      </fill>
    </dxf>
    <dxf>
      <fill>
        <patternFill>
          <bgColor rgb="FFFFC000"/>
        </patternFill>
      </fill>
    </dxf>
    <dxf>
      <fill>
        <patternFill>
          <bgColor rgb="FFC399DB"/>
        </patternFill>
      </fill>
    </dxf>
    <dxf>
      <fill>
        <patternFill>
          <bgColor rgb="FFD35C55"/>
        </patternFill>
      </fill>
    </dxf>
    <dxf>
      <fill>
        <patternFill>
          <bgColor rgb="FFFFFB53"/>
        </patternFill>
      </fill>
    </dxf>
    <dxf>
      <fill>
        <patternFill>
          <bgColor rgb="FF8FDF8B"/>
        </patternFill>
      </fill>
    </dxf>
    <dxf>
      <fill>
        <patternFill>
          <bgColor rgb="FF82D6EA"/>
        </patternFill>
      </fill>
    </dxf>
    <dxf>
      <fill>
        <patternFill>
          <bgColor rgb="FFFFFB53"/>
        </patternFill>
      </fill>
    </dxf>
    <dxf>
      <fill>
        <patternFill>
          <bgColor rgb="FFC399DB"/>
        </patternFill>
      </fill>
    </dxf>
    <dxf>
      <fill>
        <patternFill>
          <bgColor rgb="FF82D6EA"/>
        </patternFill>
      </fill>
    </dxf>
    <dxf>
      <fill>
        <patternFill>
          <bgColor rgb="FF8FDF8B"/>
        </patternFill>
      </fill>
    </dxf>
    <dxf>
      <fill>
        <patternFill>
          <bgColor rgb="FFD35C55"/>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C399DB"/>
        </patternFill>
      </fill>
    </dxf>
    <dxf>
      <fill>
        <patternFill>
          <bgColor rgb="FFD35C55"/>
        </patternFill>
      </fill>
    </dxf>
    <dxf>
      <fill>
        <patternFill>
          <bgColor rgb="FFFFFB53"/>
        </patternFill>
      </fill>
    </dxf>
    <dxf>
      <fill>
        <patternFill>
          <bgColor rgb="FF8FDF8B"/>
        </patternFill>
      </fill>
    </dxf>
    <dxf>
      <fill>
        <patternFill>
          <bgColor rgb="FF82D6EA"/>
        </patternFill>
      </fill>
    </dxf>
    <dxf>
      <fill>
        <patternFill>
          <bgColor rgb="FFFFFB53"/>
        </patternFill>
      </fill>
    </dxf>
    <dxf>
      <fill>
        <patternFill>
          <bgColor rgb="FFC399DB"/>
        </patternFill>
      </fill>
    </dxf>
    <dxf>
      <fill>
        <patternFill>
          <bgColor rgb="FF82D6EA"/>
        </patternFill>
      </fill>
    </dxf>
    <dxf>
      <fill>
        <patternFill>
          <bgColor rgb="FF8FDF8B"/>
        </patternFill>
      </fill>
    </dxf>
    <dxf>
      <fill>
        <patternFill>
          <bgColor rgb="FFD35C55"/>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C399DB"/>
        </patternFill>
      </fill>
    </dxf>
    <dxf>
      <fill>
        <patternFill>
          <bgColor rgb="FFD35C55"/>
        </patternFill>
      </fill>
    </dxf>
    <dxf>
      <fill>
        <patternFill>
          <bgColor rgb="FFFFFB53"/>
        </patternFill>
      </fill>
    </dxf>
    <dxf>
      <fill>
        <patternFill>
          <bgColor rgb="FF8FDF8B"/>
        </patternFill>
      </fill>
    </dxf>
    <dxf>
      <fill>
        <patternFill>
          <bgColor rgb="FF82D6EA"/>
        </patternFill>
      </fill>
    </dxf>
    <dxf>
      <fill>
        <patternFill>
          <bgColor rgb="FFFFFB53"/>
        </patternFill>
      </fill>
    </dxf>
    <dxf>
      <fill>
        <patternFill>
          <bgColor rgb="FFC399DB"/>
        </patternFill>
      </fill>
    </dxf>
    <dxf>
      <fill>
        <patternFill>
          <bgColor rgb="FF82D6EA"/>
        </patternFill>
      </fill>
    </dxf>
    <dxf>
      <fill>
        <patternFill>
          <bgColor rgb="FF8FDF8B"/>
        </patternFill>
      </fill>
    </dxf>
    <dxf>
      <fill>
        <patternFill>
          <bgColor rgb="FFD35C55"/>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C399DB"/>
        </patternFill>
      </fill>
    </dxf>
    <dxf>
      <fill>
        <patternFill>
          <bgColor rgb="FFD35C55"/>
        </patternFill>
      </fill>
    </dxf>
    <dxf>
      <fill>
        <patternFill>
          <bgColor rgb="FFFFFB53"/>
        </patternFill>
      </fill>
    </dxf>
    <dxf>
      <fill>
        <patternFill>
          <bgColor rgb="FF8FDF8B"/>
        </patternFill>
      </fill>
    </dxf>
    <dxf>
      <fill>
        <patternFill>
          <bgColor rgb="FF82D6EA"/>
        </patternFill>
      </fill>
    </dxf>
    <dxf>
      <fill>
        <patternFill>
          <bgColor rgb="FFFFFB53"/>
        </patternFill>
      </fill>
    </dxf>
    <dxf>
      <fill>
        <patternFill>
          <bgColor rgb="FFC399DB"/>
        </patternFill>
      </fill>
    </dxf>
    <dxf>
      <fill>
        <patternFill>
          <bgColor rgb="FF82D6EA"/>
        </patternFill>
      </fill>
    </dxf>
    <dxf>
      <fill>
        <patternFill>
          <bgColor rgb="FF8FDF8B"/>
        </patternFill>
      </fill>
    </dxf>
    <dxf>
      <fill>
        <patternFill>
          <bgColor rgb="FFD35C55"/>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ill>
        <patternFill>
          <bgColor rgb="FFFFC000"/>
        </patternFill>
      </fill>
    </dxf>
    <dxf>
      <font>
        <color theme="0"/>
      </font>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C399DB"/>
        </patternFill>
      </fill>
    </dxf>
    <dxf>
      <fill>
        <patternFill>
          <bgColor rgb="FFD35C55"/>
        </patternFill>
      </fill>
    </dxf>
    <dxf>
      <fill>
        <patternFill>
          <bgColor rgb="FFFFFB53"/>
        </patternFill>
      </fill>
    </dxf>
    <dxf>
      <fill>
        <patternFill>
          <bgColor rgb="FF8FDF8B"/>
        </patternFill>
      </fill>
    </dxf>
    <dxf>
      <fill>
        <patternFill>
          <bgColor rgb="FF82D6EA"/>
        </patternFill>
      </fill>
    </dxf>
    <dxf>
      <fill>
        <patternFill>
          <bgColor rgb="FFFFC000"/>
        </patternFill>
      </fill>
    </dxf>
    <dxf>
      <fill>
        <patternFill>
          <bgColor rgb="FFFFC000"/>
        </patternFill>
      </fill>
    </dxf>
    <dxf>
      <font>
        <color theme="0"/>
      </font>
    </dxf>
    <dxf>
      <font>
        <color theme="0"/>
      </font>
    </dxf>
    <dxf>
      <fill>
        <patternFill>
          <bgColor rgb="FFFFC000"/>
        </patternFill>
      </fill>
    </dxf>
    <dxf>
      <fill>
        <patternFill>
          <bgColor rgb="FFC399DB"/>
        </patternFill>
      </fill>
    </dxf>
    <dxf>
      <fill>
        <patternFill>
          <bgColor rgb="FFD35C55"/>
        </patternFill>
      </fill>
    </dxf>
    <dxf>
      <fill>
        <patternFill>
          <bgColor rgb="FFFFFB53"/>
        </patternFill>
      </fill>
    </dxf>
    <dxf>
      <fill>
        <patternFill>
          <bgColor rgb="FF8FDF8B"/>
        </patternFill>
      </fill>
    </dxf>
    <dxf>
      <fill>
        <patternFill>
          <bgColor rgb="FF82D6EA"/>
        </patternFill>
      </fill>
    </dxf>
    <dxf>
      <fill>
        <patternFill>
          <bgColor rgb="FFFFFB53"/>
        </patternFill>
      </fill>
    </dxf>
    <dxf>
      <fill>
        <patternFill>
          <bgColor rgb="FFC399DB"/>
        </patternFill>
      </fill>
    </dxf>
    <dxf>
      <fill>
        <patternFill>
          <bgColor rgb="FF82D6EA"/>
        </patternFill>
      </fill>
    </dxf>
    <dxf>
      <fill>
        <patternFill>
          <bgColor rgb="FF8FDF8B"/>
        </patternFill>
      </fill>
    </dxf>
    <dxf>
      <fill>
        <patternFill>
          <bgColor rgb="FFD35C55"/>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C399DB"/>
        </patternFill>
      </fill>
    </dxf>
    <dxf>
      <fill>
        <patternFill>
          <bgColor rgb="FFD35C55"/>
        </patternFill>
      </fill>
    </dxf>
    <dxf>
      <fill>
        <patternFill>
          <bgColor rgb="FFFFFB53"/>
        </patternFill>
      </fill>
    </dxf>
    <dxf>
      <fill>
        <patternFill>
          <bgColor rgb="FF8FDF8B"/>
        </patternFill>
      </fill>
    </dxf>
    <dxf>
      <fill>
        <patternFill>
          <bgColor rgb="FF82D6EA"/>
        </patternFill>
      </fill>
    </dxf>
    <dxf>
      <fill>
        <patternFill>
          <bgColor rgb="FFFFFB53"/>
        </patternFill>
      </fill>
    </dxf>
    <dxf>
      <fill>
        <patternFill>
          <bgColor rgb="FFC399DB"/>
        </patternFill>
      </fill>
    </dxf>
    <dxf>
      <fill>
        <patternFill>
          <bgColor rgb="FF82D6EA"/>
        </patternFill>
      </fill>
    </dxf>
    <dxf>
      <fill>
        <patternFill>
          <bgColor rgb="FF8FDF8B"/>
        </patternFill>
      </fill>
    </dxf>
    <dxf>
      <fill>
        <patternFill>
          <bgColor rgb="FFD35C55"/>
        </patternFill>
      </fill>
    </dxf>
    <dxf>
      <fill>
        <patternFill>
          <bgColor rgb="FFFFC000"/>
        </patternFill>
      </fill>
    </dxf>
    <dxf>
      <font>
        <color theme="0"/>
      </font>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C399DB"/>
        </patternFill>
      </fill>
    </dxf>
    <dxf>
      <fill>
        <patternFill>
          <bgColor rgb="FFD35C55"/>
        </patternFill>
      </fill>
    </dxf>
    <dxf>
      <fill>
        <patternFill>
          <bgColor rgb="FFFFFB53"/>
        </patternFill>
      </fill>
    </dxf>
    <dxf>
      <fill>
        <patternFill>
          <bgColor rgb="FF8FDF8B"/>
        </patternFill>
      </fill>
    </dxf>
    <dxf>
      <fill>
        <patternFill>
          <bgColor rgb="FF82D6EA"/>
        </patternFill>
      </fill>
    </dxf>
    <dxf>
      <fill>
        <patternFill>
          <bgColor rgb="FFFFFB53"/>
        </patternFill>
      </fill>
    </dxf>
    <dxf>
      <fill>
        <patternFill>
          <bgColor rgb="FFC399DB"/>
        </patternFill>
      </fill>
    </dxf>
    <dxf>
      <fill>
        <patternFill>
          <bgColor rgb="FF82D6EA"/>
        </patternFill>
      </fill>
    </dxf>
    <dxf>
      <fill>
        <patternFill>
          <bgColor rgb="FF8FDF8B"/>
        </patternFill>
      </fill>
    </dxf>
    <dxf>
      <fill>
        <patternFill>
          <bgColor rgb="FFD35C55"/>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ont>
        <color theme="0"/>
      </font>
    </dxf>
    <dxf>
      <fill>
        <patternFill>
          <bgColor rgb="FFFFC000"/>
        </patternFill>
      </fill>
    </dxf>
    <dxf>
      <fill>
        <patternFill>
          <bgColor rgb="FFFFC000"/>
        </patternFill>
      </fill>
    </dxf>
    <dxf>
      <font>
        <color theme="0"/>
      </font>
    </dxf>
    <dxf>
      <fill>
        <patternFill>
          <bgColor rgb="FFFFC000"/>
        </patternFill>
      </fill>
    </dxf>
    <dxf>
      <font>
        <color theme="0"/>
      </font>
    </dxf>
    <dxf>
      <font>
        <color theme="0"/>
      </font>
    </dxf>
    <dxf>
      <fill>
        <patternFill>
          <bgColor rgb="FFFFC000"/>
        </patternFill>
      </fill>
    </dxf>
    <dxf>
      <font>
        <color theme="0"/>
      </font>
    </dxf>
    <dxf>
      <fill>
        <patternFill>
          <bgColor rgb="FFFFC000"/>
        </patternFill>
      </fill>
    </dxf>
    <dxf>
      <font>
        <color theme="0"/>
      </font>
    </dxf>
    <dxf>
      <fill>
        <patternFill>
          <bgColor rgb="FFFFC000"/>
        </patternFill>
      </fill>
    </dxf>
    <dxf>
      <font>
        <color theme="0"/>
      </font>
    </dxf>
    <dxf>
      <fill>
        <patternFill>
          <bgColor rgb="FFFFC000"/>
        </patternFill>
      </fill>
    </dxf>
    <dxf>
      <fill>
        <patternFill>
          <bgColor rgb="FFFFC000"/>
        </patternFill>
      </fill>
    </dxf>
    <dxf>
      <font>
        <color theme="0"/>
      </font>
    </dxf>
    <dxf>
      <fill>
        <patternFill>
          <bgColor rgb="FFFFC000"/>
        </patternFill>
      </fill>
    </dxf>
    <dxf>
      <font>
        <color theme="0"/>
      </font>
    </dxf>
    <dxf>
      <fill>
        <patternFill>
          <bgColor rgb="FFFFC000"/>
        </patternFill>
      </fill>
    </dxf>
    <dxf>
      <font>
        <color theme="0"/>
      </font>
    </dxf>
    <dxf>
      <fill>
        <patternFill>
          <bgColor rgb="FFFFC000"/>
        </patternFill>
      </fill>
    </dxf>
    <dxf>
      <font>
        <color theme="0"/>
      </font>
    </dxf>
    <dxf>
      <fill>
        <patternFill>
          <bgColor rgb="FFFFC000"/>
        </patternFill>
      </fill>
    </dxf>
    <dxf>
      <font>
        <color theme="0"/>
      </font>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ont>
        <color theme="0"/>
      </font>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ont>
        <color theme="0"/>
      </font>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C399DB"/>
        </patternFill>
      </fill>
    </dxf>
    <dxf>
      <fill>
        <patternFill>
          <bgColor rgb="FFD35C55"/>
        </patternFill>
      </fill>
    </dxf>
    <dxf>
      <fill>
        <patternFill>
          <bgColor rgb="FFFFFB53"/>
        </patternFill>
      </fill>
    </dxf>
    <dxf>
      <fill>
        <patternFill>
          <bgColor rgb="FF8FDF8B"/>
        </patternFill>
      </fill>
    </dxf>
    <dxf>
      <fill>
        <patternFill>
          <bgColor rgb="FF82D6EA"/>
        </patternFill>
      </fill>
    </dxf>
    <dxf>
      <fill>
        <patternFill>
          <bgColor rgb="FFFFFB53"/>
        </patternFill>
      </fill>
    </dxf>
    <dxf>
      <fill>
        <patternFill>
          <bgColor rgb="FFC399DB"/>
        </patternFill>
      </fill>
    </dxf>
    <dxf>
      <fill>
        <patternFill>
          <bgColor rgb="FF82D6EA"/>
        </patternFill>
      </fill>
    </dxf>
    <dxf>
      <fill>
        <patternFill>
          <bgColor rgb="FF8FDF8B"/>
        </patternFill>
      </fill>
    </dxf>
    <dxf>
      <fill>
        <patternFill>
          <bgColor rgb="FFD35C55"/>
        </patternFill>
      </fill>
    </dxf>
    <dxf>
      <fill>
        <patternFill>
          <bgColor rgb="FFFFC000"/>
        </patternFill>
      </fill>
    </dxf>
    <dxf>
      <font>
        <color rgb="FF9C0006"/>
      </font>
      <fill>
        <patternFill>
          <bgColor rgb="FFFFC7CE"/>
        </patternFill>
      </fill>
    </dxf>
    <dxf>
      <font>
        <color rgb="FF9C0006"/>
      </font>
      <fill>
        <patternFill>
          <bgColor rgb="FFFFC7CE"/>
        </patternFill>
      </fill>
    </dxf>
    <dxf>
      <fill>
        <patternFill>
          <bgColor rgb="FFFFC000"/>
        </patternFill>
      </fill>
    </dxf>
    <dxf>
      <fill>
        <patternFill>
          <bgColor rgb="FFC399DB"/>
        </patternFill>
      </fill>
    </dxf>
    <dxf>
      <fill>
        <patternFill>
          <bgColor rgb="FFD35C55"/>
        </patternFill>
      </fill>
    </dxf>
    <dxf>
      <fill>
        <patternFill>
          <bgColor rgb="FFFFFB53"/>
        </patternFill>
      </fill>
    </dxf>
    <dxf>
      <fill>
        <patternFill>
          <bgColor rgb="FF8FDF8B"/>
        </patternFill>
      </fill>
    </dxf>
    <dxf>
      <fill>
        <patternFill>
          <bgColor rgb="FF82D6EA"/>
        </patternFill>
      </fill>
    </dxf>
    <dxf>
      <fill>
        <patternFill>
          <bgColor rgb="FFFFFB53"/>
        </patternFill>
      </fill>
    </dxf>
    <dxf>
      <fill>
        <patternFill>
          <bgColor rgb="FFC399DB"/>
        </patternFill>
      </fill>
    </dxf>
    <dxf>
      <fill>
        <patternFill>
          <bgColor rgb="FF82D6EA"/>
        </patternFill>
      </fill>
    </dxf>
    <dxf>
      <fill>
        <patternFill>
          <bgColor rgb="FF8FDF8B"/>
        </patternFill>
      </fill>
    </dxf>
    <dxf>
      <fill>
        <patternFill>
          <bgColor rgb="FFD35C55"/>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rgb="FF9C0006"/>
      </font>
      <fill>
        <patternFill>
          <bgColor rgb="FFFFC7CE"/>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ont>
        <color theme="0"/>
      </font>
    </dxf>
    <dxf>
      <font>
        <color theme="0"/>
      </font>
    </dxf>
    <dxf>
      <font>
        <color theme="0"/>
      </font>
    </dxf>
    <dxf>
      <font>
        <color theme="0"/>
      </font>
    </dxf>
    <dxf>
      <fill>
        <patternFill>
          <bgColor rgb="FFFFC000"/>
        </patternFill>
      </fill>
    </dxf>
    <dxf>
      <fill>
        <patternFill>
          <bgColor rgb="FFFFC000"/>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ill>
        <patternFill>
          <bgColor rgb="FFFFC000"/>
        </patternFill>
      </fill>
    </dxf>
    <dxf>
      <fill>
        <patternFill patternType="solid">
          <fgColor theme="4" tint="0.79998168889431442"/>
          <bgColor theme="4" tint="0.79998168889431442"/>
        </patternFill>
      </fill>
      <border>
        <bottom style="thin">
          <color theme="4" tint="0.39997558519241921"/>
        </bottom>
      </border>
    </dxf>
    <dxf>
      <fill>
        <patternFill patternType="solid">
          <fgColor theme="4" tint="0.79998168889431442"/>
          <bgColor theme="4" tint="0.79998168889431442"/>
        </patternFill>
      </fill>
      <border>
        <bottom style="thin">
          <color theme="4" tint="0.39997558519241921"/>
        </bottom>
      </border>
    </dxf>
    <dxf>
      <font>
        <b/>
        <color theme="1"/>
      </font>
    </dxf>
    <dxf>
      <font>
        <b/>
        <color theme="1"/>
      </font>
      <border>
        <bottom style="thin">
          <color theme="4" tint="0.39997558519241921"/>
        </bottom>
      </border>
    </dxf>
    <dxf>
      <font>
        <b/>
        <color theme="1"/>
      </font>
    </dxf>
    <dxf>
      <font>
        <b/>
        <color theme="1"/>
      </font>
      <border>
        <top style="thin">
          <color theme="4"/>
        </top>
        <bottom style="thin">
          <color theme="4"/>
        </bottom>
      </border>
    </dxf>
    <dxf>
      <fill>
        <patternFill patternType="solid">
          <fgColor theme="0" tint="-0.14999847407452621"/>
          <bgColor theme="0" tint="-0.14999847407452621"/>
        </patternFill>
      </fill>
    </dxf>
    <dxf>
      <fill>
        <patternFill patternType="solid">
          <fgColor theme="0" tint="-0.14999847407452621"/>
          <bgColor theme="0" tint="-0.14999847407452621"/>
        </patternFill>
      </fill>
      <border>
        <left style="thin">
          <color theme="0" tint="-0.249977111117893"/>
        </left>
        <right style="thin">
          <color theme="0" tint="-0.249977111117893"/>
        </right>
      </border>
    </dxf>
    <dxf>
      <border>
        <left style="thin">
          <color theme="0" tint="-0.24994659260841701"/>
        </left>
        <right style="thin">
          <color theme="0" tint="-0.24994659260841701"/>
        </right>
        <top style="thin">
          <color theme="0" tint="-0.24994659260841701"/>
        </top>
        <bottom style="thin">
          <color theme="0" tint="-0.24994659260841701"/>
        </bottom>
      </border>
    </dxf>
    <dxf>
      <fill>
        <patternFill patternType="solid">
          <fgColor theme="0" tint="-0.14999847407452621"/>
          <bgColor theme="0" tint="-0.14999847407452621"/>
        </patternFill>
      </fill>
      <border>
        <left style="thin">
          <color theme="0" tint="-0.24994659260841701"/>
        </left>
        <right style="thin">
          <color theme="0" tint="-0.24994659260841701"/>
        </right>
        <top style="thin">
          <color theme="0" tint="-0.24994659260841701"/>
        </top>
        <bottom style="thin">
          <color theme="0" tint="-0.24994659260841701"/>
        </bottom>
      </border>
    </dxf>
    <dxf>
      <fill>
        <patternFill>
          <bgColor theme="4" tint="0.79998168889431442"/>
        </patternFill>
      </fill>
      <border>
        <right style="thin">
          <color theme="4" tint="0.39994506668294322"/>
        </right>
      </border>
    </dxf>
    <dxf>
      <font>
        <b/>
        <color theme="1"/>
      </font>
      <fill>
        <patternFill patternType="solid">
          <fgColor theme="4" tint="0.79998168889431442"/>
          <bgColor theme="4" tint="0.79998168889431442"/>
        </patternFill>
      </fill>
      <border>
        <top style="thin">
          <color theme="4" tint="0.39997558519241921"/>
        </top>
      </border>
    </dxf>
    <dxf>
      <font>
        <b/>
        <color theme="1"/>
      </font>
      <fill>
        <patternFill patternType="solid">
          <fgColor theme="4" tint="0.79989013336588644"/>
          <bgColor theme="4" tint="0.79998168889431442"/>
        </patternFill>
      </fill>
      <border>
        <bottom style="thin">
          <color theme="4" tint="0.39997558519241921"/>
        </bottom>
      </border>
    </dxf>
    <dxf>
      <fill>
        <patternFill patternType="none">
          <bgColor auto="1"/>
        </patternFill>
      </fill>
      <border>
        <left style="thin">
          <color theme="0" tint="-0.499984740745262"/>
        </left>
        <right style="thin">
          <color theme="0" tint="-0.499984740745262"/>
        </right>
        <top style="thin">
          <color theme="0" tint="-0.499984740745262"/>
        </top>
        <bottom style="thin">
          <color theme="0" tint="-0.499984740745262"/>
        </bottom>
        <vertical style="thin">
          <color theme="0" tint="-0.499984740745262"/>
        </vertical>
        <horizontal style="thin">
          <color theme="0" tint="-0.499984740745262"/>
        </horizontal>
      </border>
    </dxf>
    <dxf>
      <fill>
        <patternFill patternType="solid">
          <fgColor theme="4" tint="0.79998168889431442"/>
          <bgColor theme="4" tint="0.79998168889431442"/>
        </patternFill>
      </fill>
      <border>
        <bottom style="thin">
          <color theme="4" tint="0.39997558519241921"/>
        </bottom>
      </border>
    </dxf>
    <dxf>
      <fill>
        <patternFill patternType="solid">
          <fgColor theme="4" tint="0.79998168889431442"/>
          <bgColor theme="4" tint="0.79998168889431442"/>
        </patternFill>
      </fill>
      <border>
        <bottom style="thin">
          <color theme="4" tint="0.39997558519241921"/>
        </bottom>
      </border>
    </dxf>
    <dxf>
      <font>
        <b/>
        <color theme="1"/>
      </font>
    </dxf>
    <dxf>
      <font>
        <b/>
        <color theme="1"/>
      </font>
      <border>
        <bottom style="thin">
          <color theme="4" tint="0.39997558519241921"/>
        </bottom>
      </border>
    </dxf>
    <dxf>
      <font>
        <b/>
        <color theme="1"/>
      </font>
    </dxf>
    <dxf>
      <font>
        <b/>
        <color theme="1"/>
      </font>
      <border>
        <top style="thin">
          <color theme="4"/>
        </top>
        <bottom style="thin">
          <color theme="4"/>
        </bottom>
      </border>
    </dxf>
    <dxf>
      <fill>
        <patternFill patternType="solid">
          <fgColor theme="0" tint="-0.14999847407452621"/>
          <bgColor theme="0" tint="-0.14999847407452621"/>
        </patternFill>
      </fill>
    </dxf>
    <dxf>
      <fill>
        <patternFill patternType="solid">
          <fgColor theme="0" tint="-0.14999847407452621"/>
          <bgColor theme="0" tint="-0.14999847407452621"/>
        </patternFill>
      </fill>
      <border>
        <left style="thin">
          <color theme="0" tint="-0.249977111117893"/>
        </left>
        <right style="thin">
          <color theme="0" tint="-0.249977111117893"/>
        </right>
      </border>
    </dxf>
    <dxf>
      <border>
        <left style="thin">
          <color theme="0" tint="-0.24994659260841701"/>
        </left>
        <right style="thin">
          <color theme="0" tint="-0.24994659260841701"/>
        </right>
        <top style="thin">
          <color theme="0" tint="-0.24994659260841701"/>
        </top>
        <bottom style="thin">
          <color theme="0" tint="-0.24994659260841701"/>
        </bottom>
      </border>
    </dxf>
    <dxf>
      <fill>
        <patternFill patternType="solid">
          <fgColor theme="0" tint="-0.14999847407452621"/>
          <bgColor theme="0" tint="-0.14999847407452621"/>
        </patternFill>
      </fill>
      <border>
        <left style="thin">
          <color theme="0" tint="-0.24994659260841701"/>
        </left>
        <right style="thin">
          <color theme="0" tint="-0.24994659260841701"/>
        </right>
        <top style="thin">
          <color theme="0" tint="-0.24994659260841701"/>
        </top>
        <bottom style="thin">
          <color theme="0" tint="-0.24994659260841701"/>
        </bottom>
      </border>
    </dxf>
    <dxf>
      <fill>
        <patternFill>
          <bgColor theme="4" tint="0.79998168889431442"/>
        </patternFill>
      </fill>
      <border>
        <right style="thin">
          <color theme="4" tint="0.39994506668294322"/>
        </right>
      </border>
    </dxf>
    <dxf>
      <font>
        <b/>
        <color theme="1"/>
      </font>
      <fill>
        <patternFill patternType="solid">
          <fgColor theme="4" tint="0.79998168889431442"/>
          <bgColor theme="4" tint="0.79998168889431442"/>
        </patternFill>
      </fill>
      <border>
        <top style="thin">
          <color theme="4" tint="0.39997558519241921"/>
        </top>
      </border>
    </dxf>
    <dxf>
      <font>
        <b/>
        <color theme="1"/>
      </font>
      <fill>
        <patternFill patternType="solid">
          <fgColor theme="4" tint="0.79989013336588644"/>
          <bgColor theme="4" tint="0.79998168889431442"/>
        </patternFill>
      </fill>
      <border>
        <bottom style="thin">
          <color theme="4" tint="0.39997558519241921"/>
        </bottom>
      </border>
    </dxf>
    <dxf>
      <fill>
        <patternFill patternType="none">
          <bgColor auto="1"/>
        </patternFill>
      </fill>
      <border>
        <left style="thin">
          <color theme="0" tint="-0.499984740745262"/>
        </left>
        <right style="thin">
          <color theme="0" tint="-0.499984740745262"/>
        </right>
        <top style="thin">
          <color theme="0" tint="-0.499984740745262"/>
        </top>
        <bottom style="thin">
          <color theme="0" tint="-0.499984740745262"/>
        </bottom>
        <vertical style="thin">
          <color theme="0" tint="-0.499984740745262"/>
        </vertical>
        <horizontal style="thin">
          <color theme="0" tint="-0.499984740745262"/>
        </horizontal>
      </border>
    </dxf>
  </dxfs>
  <tableStyles count="2" defaultTableStyle="TableStyleMedium9" defaultPivotStyle="PivotStyleLight16">
    <tableStyle name="Seguimiento OCI" table="0" count="14" xr9:uid="{00000000-0011-0000-FFFF-FFFF00000000}">
      <tableStyleElement type="wholeTable" dxfId="1430"/>
      <tableStyleElement type="headerRow" dxfId="1429"/>
      <tableStyleElement type="totalRow" dxfId="1428"/>
      <tableStyleElement type="firstColumn" dxfId="1427"/>
      <tableStyleElement type="firstRowStripe" dxfId="1426"/>
      <tableStyleElement type="secondRowStripe" dxfId="1425"/>
      <tableStyleElement type="firstColumnStripe" dxfId="1424"/>
      <tableStyleElement type="firstSubtotalColumn" dxfId="1423"/>
      <tableStyleElement type="firstSubtotalRow" dxfId="1422"/>
      <tableStyleElement type="secondSubtotalRow" dxfId="1421"/>
      <tableStyleElement type="firstRowSubheading" dxfId="1420"/>
      <tableStyleElement type="secondRowSubheading" dxfId="1419"/>
      <tableStyleElement type="pageFieldLabels" dxfId="1418"/>
      <tableStyleElement type="pageFieldValues" dxfId="1417"/>
    </tableStyle>
    <tableStyle name="Seguimiento OCI 2" table="0" count="14" xr9:uid="{00000000-0011-0000-FFFF-FFFF01000000}">
      <tableStyleElement type="wholeTable" dxfId="1416"/>
      <tableStyleElement type="headerRow" dxfId="1415"/>
      <tableStyleElement type="totalRow" dxfId="1414"/>
      <tableStyleElement type="firstColumn" dxfId="1413"/>
      <tableStyleElement type="firstRowStripe" dxfId="1412"/>
      <tableStyleElement type="secondRowStripe" dxfId="1411"/>
      <tableStyleElement type="firstColumnStripe" dxfId="1410"/>
      <tableStyleElement type="firstSubtotalColumn" dxfId="1409"/>
      <tableStyleElement type="firstSubtotalRow" dxfId="1408"/>
      <tableStyleElement type="secondSubtotalRow" dxfId="1407"/>
      <tableStyleElement type="firstRowSubheading" dxfId="1406"/>
      <tableStyleElement type="secondRowSubheading" dxfId="1405"/>
      <tableStyleElement type="pageFieldLabels" dxfId="1404"/>
      <tableStyleElement type="pageFieldValues" dxfId="1403"/>
    </tableStyle>
  </tableStyles>
  <colors>
    <mruColors>
      <color rgb="FF09BFFF"/>
      <color rgb="FF95E682"/>
      <color rgb="FFD35C55"/>
      <color rgb="FFFFFF5B"/>
      <color rgb="FFBC8FDD"/>
      <color rgb="FFFFFF75"/>
      <color rgb="FFFF4747"/>
      <color rgb="FFFF3F3F"/>
      <color rgb="FFDE3210"/>
      <color rgb="FF77DF5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666749</xdr:colOff>
      <xdr:row>1</xdr:row>
      <xdr:rowOff>76200</xdr:rowOff>
    </xdr:from>
    <xdr:to>
      <xdr:col>5</xdr:col>
      <xdr:colOff>285750</xdr:colOff>
      <xdr:row>5</xdr:row>
      <xdr:rowOff>135034</xdr:rowOff>
    </xdr:to>
    <xdr:pic>
      <xdr:nvPicPr>
        <xdr:cNvPr id="10" name="Imagen 9">
          <a:extLst>
            <a:ext uri="{FF2B5EF4-FFF2-40B4-BE49-F238E27FC236}">
              <a16:creationId xmlns:a16="http://schemas.microsoft.com/office/drawing/2014/main" id="{D6F07534-889C-4348-8E87-48C3B8C2B090}"/>
            </a:ext>
          </a:extLst>
        </xdr:cNvPr>
        <xdr:cNvPicPr>
          <a:picLocks noChangeAspect="1"/>
        </xdr:cNvPicPr>
      </xdr:nvPicPr>
      <xdr:blipFill>
        <a:blip xmlns:r="http://schemas.openxmlformats.org/officeDocument/2006/relationships" r:embed="rId1">
          <a:clrChange>
            <a:clrFrom>
              <a:srgbClr val="000000">
                <a:alpha val="0"/>
              </a:srgbClr>
            </a:clrFrom>
            <a:clrTo>
              <a:srgbClr val="000000">
                <a:alpha val="0"/>
              </a:srgbClr>
            </a:clrTo>
          </a:clrChange>
          <a:extLst>
            <a:ext uri="{28A0092B-C50C-407E-A947-70E740481C1C}">
              <a14:useLocalDpi xmlns:a14="http://schemas.microsoft.com/office/drawing/2010/main" val="0"/>
            </a:ext>
          </a:extLst>
        </a:blip>
        <a:stretch>
          <a:fillRect/>
        </a:stretch>
      </xdr:blipFill>
      <xdr:spPr>
        <a:xfrm>
          <a:off x="2228849" y="76200"/>
          <a:ext cx="1914526" cy="70653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1227667</xdr:colOff>
      <xdr:row>0</xdr:row>
      <xdr:rowOff>31751</xdr:rowOff>
    </xdr:from>
    <xdr:to>
      <xdr:col>1</xdr:col>
      <xdr:colOff>3153834</xdr:colOff>
      <xdr:row>5</xdr:row>
      <xdr:rowOff>2047</xdr:rowOff>
    </xdr:to>
    <xdr:pic>
      <xdr:nvPicPr>
        <xdr:cNvPr id="10" name="Imagen 9">
          <a:extLst>
            <a:ext uri="{FF2B5EF4-FFF2-40B4-BE49-F238E27FC236}">
              <a16:creationId xmlns:a16="http://schemas.microsoft.com/office/drawing/2014/main" id="{16AA2830-1F9B-47FD-A37B-3550572444F5}"/>
            </a:ext>
          </a:extLst>
        </xdr:cNvPr>
        <xdr:cNvPicPr>
          <a:picLocks noChangeAspect="1"/>
        </xdr:cNvPicPr>
      </xdr:nvPicPr>
      <xdr:blipFill>
        <a:blip xmlns:r="http://schemas.openxmlformats.org/officeDocument/2006/relationships" r:embed="rId1">
          <a:clrChange>
            <a:clrFrom>
              <a:srgbClr val="000000">
                <a:alpha val="0"/>
              </a:srgbClr>
            </a:clrFrom>
            <a:clrTo>
              <a:srgbClr val="000000">
                <a:alpha val="0"/>
              </a:srgbClr>
            </a:clrTo>
          </a:clrChange>
          <a:extLst>
            <a:ext uri="{28A0092B-C50C-407E-A947-70E740481C1C}">
              <a14:useLocalDpi xmlns:a14="http://schemas.microsoft.com/office/drawing/2010/main" val="0"/>
            </a:ext>
          </a:extLst>
        </a:blip>
        <a:stretch>
          <a:fillRect/>
        </a:stretch>
      </xdr:blipFill>
      <xdr:spPr>
        <a:xfrm>
          <a:off x="1989667" y="31751"/>
          <a:ext cx="1926167" cy="764046"/>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invias-my.sharepoint.com/:f:/g/personal/wartunduaga_invias_gov_co/EogPUtyBsfRHmWC4HqbQKSIBHD4vmliIdTs8tTmumZerHQ?e=JMx25h"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AF80FD-5A24-44C0-8017-F36832035579}">
  <sheetPr>
    <tabColor theme="8" tint="-0.249977111117893"/>
    <pageSetUpPr fitToPage="1"/>
  </sheetPr>
  <dimension ref="A1:K31"/>
  <sheetViews>
    <sheetView showGridLines="0" topLeftCell="A2" workbookViewId="0">
      <selection activeCell="A1048576" sqref="A1048576"/>
    </sheetView>
  </sheetViews>
  <sheetFormatPr baseColWidth="10" defaultColWidth="0" defaultRowHeight="12.75" zeroHeight="1" x14ac:dyDescent="0.2"/>
  <cols>
    <col min="1" max="4" width="11.7109375" customWidth="1"/>
    <col min="5" max="5" width="11" customWidth="1"/>
    <col min="6" max="9" width="11.7109375" customWidth="1"/>
    <col min="10" max="11" width="0" hidden="1" customWidth="1"/>
    <col min="12" max="16384" width="11.42578125" hidden="1"/>
  </cols>
  <sheetData>
    <row r="1" spans="1:9" hidden="1" x14ac:dyDescent="0.2">
      <c r="A1" s="63"/>
      <c r="B1" s="63"/>
      <c r="C1" s="63"/>
      <c r="D1" s="63"/>
      <c r="E1" s="63"/>
      <c r="F1" s="63"/>
      <c r="G1" s="63"/>
      <c r="H1" s="63"/>
      <c r="I1" s="63"/>
    </row>
    <row r="2" spans="1:9" ht="12.95" customHeight="1" x14ac:dyDescent="0.2">
      <c r="A2" s="63"/>
      <c r="B2" s="63"/>
      <c r="C2" s="63"/>
      <c r="D2" s="63"/>
      <c r="E2" s="63"/>
      <c r="F2" s="63"/>
      <c r="G2" s="63"/>
      <c r="H2" s="63"/>
      <c r="I2" s="63"/>
    </row>
    <row r="3" spans="1:9" ht="12.95" customHeight="1" x14ac:dyDescent="0.2">
      <c r="A3" s="63"/>
      <c r="B3" s="63"/>
      <c r="C3" s="63"/>
      <c r="D3" s="63"/>
      <c r="E3" s="63"/>
      <c r="F3" s="63"/>
      <c r="G3" s="63"/>
      <c r="H3" s="63"/>
      <c r="I3" s="63"/>
    </row>
    <row r="4" spans="1:9" ht="12.95" customHeight="1" x14ac:dyDescent="0.2">
      <c r="A4" s="63"/>
      <c r="B4" s="63"/>
      <c r="C4" s="63"/>
      <c r="D4" s="63"/>
      <c r="E4" s="63"/>
      <c r="F4" s="63"/>
      <c r="G4" s="63"/>
      <c r="H4" s="63"/>
      <c r="I4" s="63"/>
    </row>
    <row r="5" spans="1:9" ht="12.95" customHeight="1" x14ac:dyDescent="0.2">
      <c r="A5" s="63"/>
      <c r="B5" s="63"/>
      <c r="C5" s="63"/>
      <c r="D5" s="63"/>
      <c r="E5" s="63"/>
      <c r="F5" s="63"/>
      <c r="G5" s="63"/>
      <c r="H5" s="63"/>
      <c r="I5" s="63"/>
    </row>
    <row r="6" spans="1:9" ht="12.95" customHeight="1" x14ac:dyDescent="0.2">
      <c r="A6" s="63"/>
      <c r="B6" s="63"/>
      <c r="C6" s="63"/>
      <c r="D6" s="63"/>
      <c r="E6" s="63"/>
      <c r="F6" s="63"/>
      <c r="G6" s="63"/>
      <c r="H6" s="63"/>
      <c r="I6" s="63"/>
    </row>
    <row r="7" spans="1:9" ht="12.95" customHeight="1" x14ac:dyDescent="0.2">
      <c r="A7" s="83" t="s">
        <v>1972</v>
      </c>
      <c r="B7" s="83"/>
      <c r="C7" s="83"/>
      <c r="D7" s="83"/>
      <c r="E7" s="83"/>
      <c r="F7" s="83"/>
      <c r="G7" s="83"/>
      <c r="H7" s="83"/>
      <c r="I7" s="83"/>
    </row>
    <row r="8" spans="1:9" ht="12.95" customHeight="1" x14ac:dyDescent="0.2">
      <c r="A8" s="84" t="s">
        <v>1973</v>
      </c>
      <c r="B8" s="84"/>
      <c r="C8" s="84"/>
      <c r="D8" s="84"/>
      <c r="E8" s="84"/>
      <c r="F8" s="84"/>
      <c r="G8" s="84"/>
      <c r="H8" s="84"/>
      <c r="I8" s="84"/>
    </row>
    <row r="9" spans="1:9" ht="12.95" customHeight="1" x14ac:dyDescent="0.2">
      <c r="A9" s="85" t="s">
        <v>767</v>
      </c>
      <c r="B9" s="85"/>
      <c r="C9" s="85"/>
      <c r="D9" s="85"/>
      <c r="E9" s="85"/>
      <c r="F9" s="85"/>
      <c r="G9" s="85"/>
      <c r="H9" s="85"/>
      <c r="I9" s="85"/>
    </row>
    <row r="10" spans="1:9" ht="12.95" customHeight="1" x14ac:dyDescent="0.2">
      <c r="A10" s="85" t="s">
        <v>1969</v>
      </c>
      <c r="B10" s="85"/>
      <c r="C10" s="85"/>
      <c r="D10" s="85"/>
      <c r="E10" s="85"/>
      <c r="F10" s="85"/>
      <c r="G10" s="85"/>
      <c r="H10" s="85"/>
      <c r="I10" s="85"/>
    </row>
    <row r="11" spans="1:9" ht="18.95" customHeight="1" x14ac:dyDescent="0.2">
      <c r="A11" s="64"/>
      <c r="B11" s="64"/>
      <c r="C11" s="64"/>
      <c r="D11" s="64"/>
      <c r="E11" s="64"/>
      <c r="F11" s="64"/>
      <c r="G11" s="64"/>
      <c r="H11" s="64"/>
      <c r="I11" s="64"/>
    </row>
    <row r="12" spans="1:9" ht="18.95" customHeight="1" x14ac:dyDescent="0.2">
      <c r="A12" s="81" t="s">
        <v>1970</v>
      </c>
      <c r="B12" s="81"/>
      <c r="C12" s="81"/>
      <c r="D12" s="81"/>
      <c r="E12" s="81"/>
      <c r="F12" s="81"/>
      <c r="G12" s="81"/>
      <c r="H12" s="81"/>
      <c r="I12" s="81"/>
    </row>
    <row r="13" spans="1:9" ht="18.95" customHeight="1" x14ac:dyDescent="0.2">
      <c r="A13" s="81"/>
      <c r="B13" s="81"/>
      <c r="C13" s="81"/>
      <c r="D13" s="81"/>
      <c r="E13" s="81"/>
      <c r="F13" s="81"/>
      <c r="G13" s="81"/>
      <c r="H13" s="81"/>
      <c r="I13" s="81"/>
    </row>
    <row r="14" spans="1:9" ht="18.95" customHeight="1" x14ac:dyDescent="0.2">
      <c r="A14" s="81"/>
      <c r="B14" s="81"/>
      <c r="C14" s="81"/>
      <c r="D14" s="81"/>
      <c r="E14" s="81"/>
      <c r="F14" s="81"/>
      <c r="G14" s="81"/>
      <c r="H14" s="81"/>
      <c r="I14" s="81"/>
    </row>
    <row r="15" spans="1:9" ht="18.95" customHeight="1" x14ac:dyDescent="0.2">
      <c r="A15" s="81"/>
      <c r="B15" s="81"/>
      <c r="C15" s="81"/>
      <c r="D15" s="81"/>
      <c r="E15" s="81"/>
      <c r="F15" s="81"/>
      <c r="G15" s="81"/>
      <c r="H15" s="81"/>
      <c r="I15" s="81"/>
    </row>
    <row r="16" spans="1:9" ht="18.95" customHeight="1" x14ac:dyDescent="0.2">
      <c r="A16" s="81"/>
      <c r="B16" s="81"/>
      <c r="C16" s="81"/>
      <c r="D16" s="81"/>
      <c r="E16" s="81"/>
      <c r="F16" s="81"/>
      <c r="G16" s="81"/>
      <c r="H16" s="81"/>
      <c r="I16" s="81"/>
    </row>
    <row r="17" spans="1:9" ht="18.95" customHeight="1" x14ac:dyDescent="0.2">
      <c r="A17" s="81"/>
      <c r="B17" s="81"/>
      <c r="C17" s="81"/>
      <c r="D17" s="81"/>
      <c r="E17" s="81"/>
      <c r="F17" s="81"/>
      <c r="G17" s="81"/>
      <c r="H17" s="81"/>
      <c r="I17" s="81"/>
    </row>
    <row r="18" spans="1:9" ht="18.95" customHeight="1" x14ac:dyDescent="0.2">
      <c r="A18" s="81"/>
      <c r="B18" s="81"/>
      <c r="C18" s="81"/>
      <c r="D18" s="81"/>
      <c r="E18" s="81"/>
      <c r="F18" s="81"/>
      <c r="G18" s="81"/>
      <c r="H18" s="81"/>
      <c r="I18" s="81"/>
    </row>
    <row r="19" spans="1:9" ht="18.95" customHeight="1" x14ac:dyDescent="0.2">
      <c r="A19" s="81"/>
      <c r="B19" s="81"/>
      <c r="C19" s="81"/>
      <c r="D19" s="81"/>
      <c r="E19" s="81"/>
      <c r="F19" s="81"/>
      <c r="G19" s="81"/>
      <c r="H19" s="81"/>
      <c r="I19" s="81"/>
    </row>
    <row r="20" spans="1:9" ht="18.95" customHeight="1" x14ac:dyDescent="0.2">
      <c r="A20" s="81"/>
      <c r="B20" s="81"/>
      <c r="C20" s="81"/>
      <c r="D20" s="81"/>
      <c r="E20" s="81"/>
      <c r="F20" s="81"/>
      <c r="G20" s="81"/>
      <c r="H20" s="81"/>
      <c r="I20" s="81"/>
    </row>
    <row r="21" spans="1:9" ht="18.95" customHeight="1" x14ac:dyDescent="0.2">
      <c r="A21" s="82" t="s">
        <v>1971</v>
      </c>
      <c r="B21" s="82"/>
      <c r="C21" s="82"/>
      <c r="D21" s="82"/>
      <c r="E21" s="82"/>
      <c r="F21" s="82"/>
      <c r="G21" s="82"/>
      <c r="H21" s="82"/>
      <c r="I21" s="82"/>
    </row>
    <row r="22" spans="1:9" ht="18.95" customHeight="1" x14ac:dyDescent="0.2">
      <c r="A22" s="65"/>
      <c r="B22" s="65"/>
      <c r="C22" s="65"/>
      <c r="D22" s="65"/>
      <c r="E22" s="65"/>
      <c r="F22" s="65"/>
      <c r="G22" s="65"/>
      <c r="H22" s="65"/>
      <c r="I22" s="65"/>
    </row>
    <row r="23" spans="1:9" ht="18.95" customHeight="1" x14ac:dyDescent="0.2">
      <c r="A23" s="81" t="s">
        <v>1974</v>
      </c>
      <c r="B23" s="81"/>
      <c r="C23" s="81"/>
      <c r="D23" s="81"/>
      <c r="E23" s="81"/>
      <c r="F23" s="81"/>
      <c r="G23" s="81"/>
      <c r="H23" s="81"/>
      <c r="I23" s="81"/>
    </row>
    <row r="24" spans="1:9" ht="18.95" customHeight="1" x14ac:dyDescent="0.2">
      <c r="A24" s="81"/>
      <c r="B24" s="81"/>
      <c r="C24" s="81"/>
      <c r="D24" s="81"/>
      <c r="E24" s="81"/>
      <c r="F24" s="81"/>
      <c r="G24" s="81"/>
      <c r="H24" s="81"/>
      <c r="I24" s="81"/>
    </row>
    <row r="25" spans="1:9" ht="18.95" customHeight="1" x14ac:dyDescent="0.2">
      <c r="A25" s="81"/>
      <c r="B25" s="81"/>
      <c r="C25" s="81"/>
      <c r="D25" s="81"/>
      <c r="E25" s="81"/>
      <c r="F25" s="81"/>
      <c r="G25" s="81"/>
      <c r="H25" s="81"/>
      <c r="I25" s="81"/>
    </row>
    <row r="26" spans="1:9" ht="18.95" customHeight="1" x14ac:dyDescent="0.2">
      <c r="A26" s="81"/>
      <c r="B26" s="81"/>
      <c r="C26" s="81"/>
      <c r="D26" s="81"/>
      <c r="E26" s="81"/>
      <c r="F26" s="81"/>
      <c r="G26" s="81"/>
      <c r="H26" s="81"/>
      <c r="I26" s="81"/>
    </row>
    <row r="27" spans="1:9" ht="18.95" customHeight="1" x14ac:dyDescent="0.2">
      <c r="A27" s="81"/>
      <c r="B27" s="81"/>
      <c r="C27" s="81"/>
      <c r="D27" s="81"/>
      <c r="E27" s="81"/>
      <c r="F27" s="81"/>
      <c r="G27" s="81"/>
      <c r="H27" s="81"/>
      <c r="I27" s="81"/>
    </row>
    <row r="28" spans="1:9" ht="18.95" customHeight="1" x14ac:dyDescent="0.2">
      <c r="A28" s="81"/>
      <c r="B28" s="81"/>
      <c r="C28" s="81"/>
      <c r="D28" s="81"/>
      <c r="E28" s="81"/>
      <c r="F28" s="81"/>
      <c r="G28" s="81"/>
      <c r="H28" s="81"/>
      <c r="I28" s="81"/>
    </row>
    <row r="29" spans="1:9" ht="18.95" customHeight="1" x14ac:dyDescent="0.2">
      <c r="A29" s="81"/>
      <c r="B29" s="81"/>
      <c r="C29" s="81"/>
      <c r="D29" s="81"/>
      <c r="E29" s="81"/>
      <c r="F29" s="81"/>
      <c r="G29" s="81"/>
      <c r="H29" s="81"/>
      <c r="I29" s="81"/>
    </row>
    <row r="30" spans="1:9" ht="18.95" customHeight="1" x14ac:dyDescent="0.2">
      <c r="A30" s="81"/>
      <c r="B30" s="81"/>
      <c r="C30" s="81"/>
      <c r="D30" s="81"/>
      <c r="E30" s="81"/>
      <c r="F30" s="81"/>
      <c r="G30" s="81"/>
      <c r="H30" s="81"/>
      <c r="I30" s="81"/>
    </row>
    <row r="31" spans="1:9" ht="18.95" customHeight="1" x14ac:dyDescent="0.2">
      <c r="A31" s="81"/>
      <c r="B31" s="81"/>
      <c r="C31" s="81"/>
      <c r="D31" s="81"/>
      <c r="E31" s="81"/>
      <c r="F31" s="81"/>
      <c r="G31" s="81"/>
      <c r="H31" s="81"/>
      <c r="I31" s="81"/>
    </row>
  </sheetData>
  <sheetProtection insertHyperlinks="0" selectLockedCells="1" selectUnlockedCells="1"/>
  <mergeCells count="7">
    <mergeCell ref="A23:I31"/>
    <mergeCell ref="A12:I20"/>
    <mergeCell ref="A21:I21"/>
    <mergeCell ref="A7:I7"/>
    <mergeCell ref="A8:I8"/>
    <mergeCell ref="A9:I9"/>
    <mergeCell ref="A10:I10"/>
  </mergeCells>
  <hyperlinks>
    <hyperlink ref="A21:I21" r:id="rId1" display="Base de datos plan de mejoramiento INVIAS - CGR" xr:uid="{9D0530A8-E69D-4C4F-AB81-6AB5F4853212}"/>
  </hyperlinks>
  <pageMargins left="0.11811023622047245" right="0.11811023622047245" top="0.74803149606299213" bottom="0.74803149606299213" header="0.31496062992125984" footer="0.31496062992125984"/>
  <pageSetup fitToHeight="0" orientation="portrait"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2B06B1-0357-448B-89D5-F2A23312F401}">
  <sheetPr>
    <tabColor rgb="FF92D050"/>
    <pageSetUpPr fitToPage="1"/>
  </sheetPr>
  <dimension ref="A1:C33"/>
  <sheetViews>
    <sheetView showGridLines="0" zoomScale="90" zoomScaleNormal="90" workbookViewId="0">
      <selection activeCell="A6" sqref="A6"/>
    </sheetView>
  </sheetViews>
  <sheetFormatPr baseColWidth="10" defaultColWidth="0" defaultRowHeight="12.75" x14ac:dyDescent="0.2"/>
  <cols>
    <col min="1" max="1" width="11.42578125" customWidth="1"/>
    <col min="2" max="2" width="87.28515625" customWidth="1"/>
    <col min="3" max="3" width="78.140625" hidden="1" customWidth="1"/>
    <col min="4" max="16384" width="11.42578125" hidden="1"/>
  </cols>
  <sheetData>
    <row r="1" spans="1:3" x14ac:dyDescent="0.2">
      <c r="A1" s="62"/>
      <c r="B1" s="62"/>
      <c r="C1" s="62"/>
    </row>
    <row r="2" spans="1:3" x14ac:dyDescent="0.2">
      <c r="A2" s="62"/>
      <c r="B2" s="62"/>
      <c r="C2" s="62"/>
    </row>
    <row r="3" spans="1:3" x14ac:dyDescent="0.2">
      <c r="A3" s="62"/>
      <c r="B3" s="62"/>
      <c r="C3" s="62"/>
    </row>
    <row r="4" spans="1:3" x14ac:dyDescent="0.2">
      <c r="A4" s="62"/>
      <c r="B4" s="62"/>
      <c r="C4" s="62"/>
    </row>
    <row r="5" spans="1:3" x14ac:dyDescent="0.2">
      <c r="A5" s="62"/>
      <c r="B5" s="62"/>
      <c r="C5" s="62"/>
    </row>
    <row r="6" spans="1:3" ht="23.25" customHeight="1" x14ac:dyDescent="0.2">
      <c r="A6" s="53" t="s">
        <v>1714</v>
      </c>
      <c r="B6" s="53" t="s">
        <v>753</v>
      </c>
      <c r="C6" s="53" t="s">
        <v>1715</v>
      </c>
    </row>
    <row r="7" spans="1:3" ht="17.100000000000001" customHeight="1" x14ac:dyDescent="0.2">
      <c r="A7" s="54" t="s">
        <v>1689</v>
      </c>
      <c r="B7" s="55" t="s">
        <v>1679</v>
      </c>
      <c r="C7" s="55" t="s">
        <v>755</v>
      </c>
    </row>
    <row r="8" spans="1:3" ht="17.100000000000001" customHeight="1" x14ac:dyDescent="0.2">
      <c r="A8" s="56" t="s">
        <v>1694</v>
      </c>
      <c r="B8" s="57" t="s">
        <v>1680</v>
      </c>
      <c r="C8" s="57" t="s">
        <v>754</v>
      </c>
    </row>
    <row r="9" spans="1:3" ht="17.100000000000001" customHeight="1" x14ac:dyDescent="0.2">
      <c r="A9" s="54" t="s">
        <v>1696</v>
      </c>
      <c r="B9" s="55" t="s">
        <v>1681</v>
      </c>
      <c r="C9" s="55" t="s">
        <v>756</v>
      </c>
    </row>
    <row r="10" spans="1:3" ht="17.100000000000001" customHeight="1" x14ac:dyDescent="0.2">
      <c r="A10" s="54" t="s">
        <v>439</v>
      </c>
      <c r="B10" s="55" t="s">
        <v>1682</v>
      </c>
      <c r="C10" s="55" t="s">
        <v>757</v>
      </c>
    </row>
    <row r="11" spans="1:3" ht="17.100000000000001" customHeight="1" x14ac:dyDescent="0.2">
      <c r="A11" s="54" t="s">
        <v>1690</v>
      </c>
      <c r="B11" s="55" t="s">
        <v>1683</v>
      </c>
      <c r="C11" s="55" t="s">
        <v>761</v>
      </c>
    </row>
    <row r="12" spans="1:3" ht="17.100000000000001" customHeight="1" x14ac:dyDescent="0.2">
      <c r="A12" s="54" t="s">
        <v>1695</v>
      </c>
      <c r="B12" s="55" t="s">
        <v>1684</v>
      </c>
      <c r="C12" s="55" t="s">
        <v>758</v>
      </c>
    </row>
    <row r="13" spans="1:3" ht="17.100000000000001" customHeight="1" x14ac:dyDescent="0.2">
      <c r="A13" s="54" t="s">
        <v>1697</v>
      </c>
      <c r="B13" s="55" t="s">
        <v>1685</v>
      </c>
      <c r="C13" s="55" t="s">
        <v>759</v>
      </c>
    </row>
    <row r="14" spans="1:3" ht="17.100000000000001" customHeight="1" x14ac:dyDescent="0.2">
      <c r="A14" s="54" t="s">
        <v>1691</v>
      </c>
      <c r="B14" s="55" t="s">
        <v>1686</v>
      </c>
      <c r="C14" s="55" t="s">
        <v>760</v>
      </c>
    </row>
    <row r="15" spans="1:3" ht="17.100000000000001" customHeight="1" x14ac:dyDescent="0.2">
      <c r="A15" s="54" t="s">
        <v>1693</v>
      </c>
      <c r="B15" s="55" t="s">
        <v>1687</v>
      </c>
      <c r="C15" s="55" t="s">
        <v>762</v>
      </c>
    </row>
    <row r="16" spans="1:3" ht="17.100000000000001" customHeight="1" x14ac:dyDescent="0.2">
      <c r="A16" s="54" t="s">
        <v>348</v>
      </c>
      <c r="B16" s="55" t="s">
        <v>763</v>
      </c>
      <c r="C16" s="55" t="s">
        <v>763</v>
      </c>
    </row>
    <row r="17" spans="1:3" ht="17.100000000000001" customHeight="1" x14ac:dyDescent="0.2">
      <c r="A17" s="54" t="s">
        <v>313</v>
      </c>
      <c r="B17" s="55" t="s">
        <v>764</v>
      </c>
      <c r="C17" s="55" t="s">
        <v>764</v>
      </c>
    </row>
    <row r="18" spans="1:3" ht="17.100000000000001" customHeight="1" x14ac:dyDescent="0.2">
      <c r="A18" s="54" t="s">
        <v>1720</v>
      </c>
      <c r="B18" s="55" t="s">
        <v>1721</v>
      </c>
      <c r="C18" s="55" t="s">
        <v>1716</v>
      </c>
    </row>
    <row r="19" spans="1:3" ht="17.100000000000001" customHeight="1" x14ac:dyDescent="0.2">
      <c r="A19" s="54" t="s">
        <v>1981</v>
      </c>
      <c r="B19" s="55" t="s">
        <v>1982</v>
      </c>
      <c r="C19" s="55" t="s">
        <v>1816</v>
      </c>
    </row>
    <row r="20" spans="1:3" ht="17.100000000000001" customHeight="1" x14ac:dyDescent="0.2">
      <c r="A20" s="54" t="s">
        <v>2040</v>
      </c>
      <c r="B20" s="55" t="s">
        <v>2117</v>
      </c>
      <c r="C20" s="55"/>
    </row>
    <row r="21" spans="1:3" ht="17.100000000000001" customHeight="1" x14ac:dyDescent="0.2">
      <c r="A21" s="54" t="s">
        <v>2212</v>
      </c>
      <c r="B21" s="55" t="s">
        <v>2213</v>
      </c>
      <c r="C21" s="55"/>
    </row>
    <row r="22" spans="1:3" ht="17.100000000000001" customHeight="1" x14ac:dyDescent="0.2">
      <c r="A22" s="54" t="s">
        <v>1718</v>
      </c>
      <c r="B22" s="55" t="s">
        <v>1717</v>
      </c>
      <c r="C22" s="55" t="s">
        <v>1713</v>
      </c>
    </row>
    <row r="23" spans="1:3" ht="17.100000000000001" customHeight="1" x14ac:dyDescent="0.2">
      <c r="A23" s="54" t="s">
        <v>331</v>
      </c>
      <c r="B23" s="55" t="s">
        <v>765</v>
      </c>
      <c r="C23" s="55" t="s">
        <v>765</v>
      </c>
    </row>
    <row r="24" spans="1:3" ht="17.100000000000001" customHeight="1" x14ac:dyDescent="0.2">
      <c r="A24" s="54" t="s">
        <v>304</v>
      </c>
      <c r="B24" s="55" t="s">
        <v>766</v>
      </c>
      <c r="C24" s="55" t="s">
        <v>766</v>
      </c>
    </row>
    <row r="25" spans="1:3" ht="17.100000000000001" customHeight="1" x14ac:dyDescent="0.2">
      <c r="A25" s="54" t="s">
        <v>311</v>
      </c>
      <c r="B25" s="55" t="s">
        <v>767</v>
      </c>
      <c r="C25" s="55" t="s">
        <v>767</v>
      </c>
    </row>
    <row r="26" spans="1:3" ht="17.100000000000001" customHeight="1" x14ac:dyDescent="0.2">
      <c r="A26" s="54" t="s">
        <v>1692</v>
      </c>
      <c r="B26" s="55" t="s">
        <v>1688</v>
      </c>
      <c r="C26" s="55" t="s">
        <v>770</v>
      </c>
    </row>
    <row r="27" spans="1:3" ht="17.100000000000001" customHeight="1" x14ac:dyDescent="0.2">
      <c r="A27" s="54" t="s">
        <v>1814</v>
      </c>
      <c r="B27" s="55" t="s">
        <v>1815</v>
      </c>
      <c r="C27" s="55" t="s">
        <v>1816</v>
      </c>
    </row>
    <row r="28" spans="1:3" ht="17.100000000000001" customHeight="1" x14ac:dyDescent="0.2">
      <c r="A28" s="75" t="s">
        <v>2193</v>
      </c>
      <c r="B28" s="55" t="s">
        <v>2194</v>
      </c>
      <c r="C28" s="55"/>
    </row>
    <row r="29" spans="1:3" ht="17.100000000000001" customHeight="1" x14ac:dyDescent="0.2">
      <c r="A29" s="58" t="s">
        <v>1959</v>
      </c>
      <c r="B29" s="61" t="s">
        <v>1958</v>
      </c>
      <c r="C29" s="55" t="s">
        <v>1816</v>
      </c>
    </row>
    <row r="30" spans="1:3" ht="17.100000000000001" customHeight="1" x14ac:dyDescent="0.2">
      <c r="A30" s="60" t="s">
        <v>1979</v>
      </c>
      <c r="B30" s="59" t="s">
        <v>1980</v>
      </c>
      <c r="C30" s="55" t="s">
        <v>1816</v>
      </c>
    </row>
    <row r="31" spans="1:3" ht="17.100000000000001" customHeight="1" x14ac:dyDescent="0.2">
      <c r="A31" s="58" t="s">
        <v>2197</v>
      </c>
      <c r="B31" s="61" t="s">
        <v>2198</v>
      </c>
      <c r="C31" s="55"/>
    </row>
    <row r="32" spans="1:3" ht="17.100000000000001" customHeight="1" x14ac:dyDescent="0.2">
      <c r="A32" s="54" t="s">
        <v>2339</v>
      </c>
      <c r="B32" s="76" t="s">
        <v>2340</v>
      </c>
      <c r="C32" s="55"/>
    </row>
    <row r="33" spans="1:3" ht="17.100000000000001" customHeight="1" x14ac:dyDescent="0.2">
      <c r="A33" s="54" t="s">
        <v>768</v>
      </c>
      <c r="B33" s="55" t="s">
        <v>769</v>
      </c>
      <c r="C33" s="55" t="s">
        <v>769</v>
      </c>
    </row>
  </sheetData>
  <sheetProtection algorithmName="SHA-512" hashValue="cVcKz13eDBuJsL1ffv9UOQyP8Qts4QlbCTldkp3AeshSuqFisiZUl2gSH2kBK+FyIXk1bRvMvdFaN/FUNZev+g==" saltValue="BdI5/qemkwkoQCtAyXATLg==" spinCount="100000" sheet="1" objects="1" scenarios="1"/>
  <pageMargins left="0.7" right="0.7" top="0.75" bottom="0.75" header="0.3" footer="0.3"/>
  <pageSetup scale="94" fitToHeight="0"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tabColor theme="9" tint="0.39997558519241921"/>
    <pageSetUpPr fitToPage="1"/>
  </sheetPr>
  <dimension ref="A1:AN858"/>
  <sheetViews>
    <sheetView showGridLines="0" tabSelected="1" zoomScale="80" zoomScaleNormal="80" zoomScaleSheetLayoutView="80" zoomScalePageLayoutView="60" workbookViewId="0">
      <pane ySplit="1" topLeftCell="A2" activePane="bottomLeft" state="frozen"/>
      <selection pane="bottomLeft" activeCell="F2" sqref="F2"/>
    </sheetView>
  </sheetViews>
  <sheetFormatPr baseColWidth="10" defaultRowHeight="12.75" x14ac:dyDescent="0.2"/>
  <cols>
    <col min="1" max="1" width="11.42578125" style="37" customWidth="1"/>
    <col min="2" max="2" width="10.85546875" style="46" customWidth="1"/>
    <col min="3" max="3" width="11.85546875" style="46" hidden="1" customWidth="1"/>
    <col min="4" max="4" width="14.28515625" style="46" customWidth="1"/>
    <col min="5" max="5" width="17.85546875" style="41" customWidth="1"/>
    <col min="6" max="6" width="115.140625" customWidth="1"/>
    <col min="7" max="7" width="85.42578125" customWidth="1"/>
    <col min="8" max="8" width="52.85546875" customWidth="1"/>
    <col min="9" max="9" width="52.85546875" style="18" customWidth="1"/>
    <col min="10" max="10" width="40" style="15" customWidth="1"/>
    <col min="11" max="11" width="15.5703125" customWidth="1"/>
    <col min="12" max="12" width="15.140625" customWidth="1"/>
    <col min="13" max="13" width="13" customWidth="1"/>
    <col min="14" max="14" width="19.85546875" customWidth="1"/>
    <col min="15" max="15" width="20.28515625" style="16" customWidth="1"/>
    <col min="16" max="16" width="15.140625" customWidth="1"/>
    <col min="17" max="17" width="23.5703125" style="32" customWidth="1"/>
    <col min="18" max="18" width="17.85546875" style="33" hidden="1" customWidth="1"/>
    <col min="19" max="19" width="20.85546875" style="33" hidden="1" customWidth="1"/>
    <col min="20" max="20" width="18.140625" style="33" hidden="1" customWidth="1"/>
    <col min="21" max="21" width="13.7109375" style="33" hidden="1" customWidth="1"/>
    <col min="22" max="23" width="14.5703125" style="24" customWidth="1"/>
    <col min="24" max="24" width="27.85546875" style="25" customWidth="1"/>
    <col min="25" max="25" width="35.85546875" style="25" hidden="1" customWidth="1"/>
    <col min="26" max="26" width="14.5703125" style="66" hidden="1" customWidth="1"/>
    <col min="27" max="27" width="37.28515625" style="66" hidden="1" customWidth="1"/>
    <col min="28" max="28" width="12" style="79" hidden="1" customWidth="1"/>
    <col min="29" max="29" width="8.140625" style="79" hidden="1" customWidth="1"/>
    <col min="30" max="30" width="26.42578125" style="79" hidden="1" customWidth="1"/>
    <col min="31" max="31" width="26" style="79" hidden="1" customWidth="1"/>
    <col min="32" max="32" width="22.85546875" style="19" customWidth="1"/>
    <col min="33" max="33" width="19.28515625" style="19" customWidth="1"/>
    <col min="34" max="40" width="11.42578125" style="11"/>
  </cols>
  <sheetData>
    <row r="1" spans="1:40" s="10" customFormat="1" ht="48.75" customHeight="1" x14ac:dyDescent="0.2">
      <c r="A1" s="47" t="s">
        <v>1115</v>
      </c>
      <c r="B1" s="47" t="s">
        <v>441</v>
      </c>
      <c r="C1" s="47" t="s">
        <v>1114</v>
      </c>
      <c r="D1" s="47" t="s">
        <v>233</v>
      </c>
      <c r="E1" s="51" t="s">
        <v>11</v>
      </c>
      <c r="F1" s="49" t="s">
        <v>1116</v>
      </c>
      <c r="G1" s="49" t="s">
        <v>12</v>
      </c>
      <c r="H1" s="49" t="s">
        <v>13</v>
      </c>
      <c r="I1" s="49" t="s">
        <v>229</v>
      </c>
      <c r="J1" s="49" t="s">
        <v>1117</v>
      </c>
      <c r="K1" s="49" t="s">
        <v>1118</v>
      </c>
      <c r="L1" s="50" t="s">
        <v>1119</v>
      </c>
      <c r="M1" s="50" t="s">
        <v>1120</v>
      </c>
      <c r="N1" s="49" t="s">
        <v>1121</v>
      </c>
      <c r="O1" s="114" t="s">
        <v>1295</v>
      </c>
      <c r="P1" s="49" t="s">
        <v>230</v>
      </c>
      <c r="Q1" s="48" t="s">
        <v>744</v>
      </c>
      <c r="R1" s="47" t="s">
        <v>6</v>
      </c>
      <c r="S1" s="47" t="s">
        <v>5</v>
      </c>
      <c r="T1" s="47" t="s">
        <v>7</v>
      </c>
      <c r="U1" s="47" t="s">
        <v>38</v>
      </c>
      <c r="V1" s="47" t="s">
        <v>142</v>
      </c>
      <c r="W1" s="47" t="s">
        <v>143</v>
      </c>
      <c r="X1" s="47" t="s">
        <v>146</v>
      </c>
      <c r="Y1" s="47" t="s">
        <v>39</v>
      </c>
      <c r="Z1" s="47" t="s">
        <v>232</v>
      </c>
      <c r="AA1" s="47" t="s">
        <v>231</v>
      </c>
      <c r="AB1" s="77" t="s">
        <v>144</v>
      </c>
      <c r="AC1" s="77" t="s">
        <v>145</v>
      </c>
      <c r="AD1" s="77" t="s">
        <v>150</v>
      </c>
      <c r="AE1" s="77" t="s">
        <v>151</v>
      </c>
      <c r="AF1" s="115" t="s">
        <v>174</v>
      </c>
      <c r="AG1" s="116">
        <v>44927</v>
      </c>
      <c r="AH1" s="12"/>
      <c r="AI1" s="13"/>
      <c r="AJ1" s="13"/>
      <c r="AK1" s="13"/>
      <c r="AL1" s="13"/>
      <c r="AM1" s="13"/>
      <c r="AN1" s="13"/>
    </row>
    <row r="2" spans="1:40" s="131" customFormat="1" ht="291" customHeight="1" x14ac:dyDescent="0.2">
      <c r="A2" s="117">
        <f>IF(ISBLANK(D2),"",COUNTA($D$2:D2))</f>
        <v>1</v>
      </c>
      <c r="B2" s="118">
        <f t="shared" ref="B2:B73" si="0">ROW()-1</f>
        <v>1</v>
      </c>
      <c r="C2" s="119"/>
      <c r="D2" s="118" t="s">
        <v>2467</v>
      </c>
      <c r="E2" s="117" t="s">
        <v>1878</v>
      </c>
      <c r="F2" s="120" t="s">
        <v>2468</v>
      </c>
      <c r="G2" s="120" t="s">
        <v>2450</v>
      </c>
      <c r="H2" s="120" t="s">
        <v>2451</v>
      </c>
      <c r="I2" s="120" t="s">
        <v>2466</v>
      </c>
      <c r="J2" s="121" t="s">
        <v>2452</v>
      </c>
      <c r="K2" s="121">
        <v>1</v>
      </c>
      <c r="L2" s="122">
        <v>44849</v>
      </c>
      <c r="M2" s="122">
        <v>44926</v>
      </c>
      <c r="N2" s="123">
        <f t="shared" ref="N2:N46" si="1">(+M2-L2)/7</f>
        <v>11</v>
      </c>
      <c r="O2" s="121" t="s">
        <v>1696</v>
      </c>
      <c r="P2" s="121">
        <v>0</v>
      </c>
      <c r="Q2" s="124">
        <f>IF(P2/K2&gt;1,100,+P2/K2*100)</f>
        <v>0</v>
      </c>
      <c r="R2" s="123">
        <f>+N2*Q2/100</f>
        <v>0</v>
      </c>
      <c r="S2" s="123">
        <f>IF(M2&lt;=$AG$1,R2,0)</f>
        <v>0</v>
      </c>
      <c r="T2" s="123">
        <f>IF($AG$1&gt;=M2,N2,0)</f>
        <v>11</v>
      </c>
      <c r="U2" s="119"/>
      <c r="V2" s="125" t="str">
        <f>IF(Q2=100,"CUMPLIDA",IF(M2-$AG$1&lt;0,"VENCIDA",IF(M2-$AG$1&lt;=30,"PRÓXIMA A VENCER",IF(Q2&gt;0,"CON AVANCE","EN TERMINO"))))</f>
        <v>VENCIDA</v>
      </c>
      <c r="W2" s="125" t="str">
        <f>IF(A2&lt;&gt;"",IF(AC2=1,"VENCIDO",IF(AC2=2,"PRÓXIMO A VENCER",IF(AC2=3,"EN TERMINO",IF(AC2=4,"CON AVANCE",IF(AC2=5,"CUMPLIDO",))))),"")</f>
        <v>VENCIDO</v>
      </c>
      <c r="X2" s="117" t="s">
        <v>2476</v>
      </c>
      <c r="Y2" s="117" t="str">
        <f t="shared" ref="Y2" si="2">AE2</f>
        <v>H3PDET-ANTyCAU</v>
      </c>
      <c r="Z2" s="126">
        <f>IF(A2&lt;&gt;"",1,Z1+1)</f>
        <v>1</v>
      </c>
      <c r="AA2" s="126" t="str">
        <f t="shared" ref="AA2" si="3">CONCATENATE(Y2," - ",Z2)</f>
        <v>H3PDET-ANTyCAU - 1</v>
      </c>
      <c r="AB2" s="127">
        <f t="shared" ref="AB2" si="4">IF(V2="VENCIDA",1,IF(V2="PRÓXIMA A VENCER",2,IF(V2="EN TERMINO",3,IF(V2="CON AVANCE",4,IF(V2="CUMPLIDA",5,)))))</f>
        <v>1</v>
      </c>
      <c r="AC2" s="127">
        <f>IF(Z3=Z2+1,MIN(AB2,AC3),AB2)</f>
        <v>1</v>
      </c>
      <c r="AD2" s="127" t="str">
        <f>IF(A2&lt;&gt;"",MID(F2,1,FIND(" ",F2,1)-1),AD1)</f>
        <v>H3PDET-ANTyCAU.</v>
      </c>
      <c r="AE2" s="127" t="str">
        <f t="shared" ref="AE2" si="5">IFERROR(MID(AD2,1,FIND(".",AD2,1)-1),AD2)</f>
        <v>H3PDET-ANTyCAU</v>
      </c>
      <c r="AF2" s="128"/>
      <c r="AG2" s="129"/>
      <c r="AH2" s="130"/>
    </row>
    <row r="3" spans="1:40" s="131" customFormat="1" ht="291" customHeight="1" x14ac:dyDescent="0.2">
      <c r="A3" s="117">
        <f>IF(ISBLANK(D3),"",COUNTA($D$2:D3))</f>
        <v>2</v>
      </c>
      <c r="B3" s="118">
        <f t="shared" si="0"/>
        <v>2</v>
      </c>
      <c r="C3" s="119"/>
      <c r="D3" s="118" t="s">
        <v>2467</v>
      </c>
      <c r="E3" s="117" t="s">
        <v>1878</v>
      </c>
      <c r="F3" s="120" t="s">
        <v>2469</v>
      </c>
      <c r="G3" s="120" t="s">
        <v>2453</v>
      </c>
      <c r="H3" s="120" t="s">
        <v>2454</v>
      </c>
      <c r="I3" s="120" t="s">
        <v>2455</v>
      </c>
      <c r="J3" s="121" t="s">
        <v>2456</v>
      </c>
      <c r="K3" s="121">
        <v>2</v>
      </c>
      <c r="L3" s="122">
        <v>44849</v>
      </c>
      <c r="M3" s="122">
        <v>44926</v>
      </c>
      <c r="N3" s="123">
        <f t="shared" si="1"/>
        <v>11</v>
      </c>
      <c r="O3" s="121" t="s">
        <v>1696</v>
      </c>
      <c r="P3" s="121"/>
      <c r="Q3" s="124">
        <f>IF(P3/K3&gt;1,100,+P3/K3*100)</f>
        <v>0</v>
      </c>
      <c r="R3" s="123">
        <f>+N3*Q3/100</f>
        <v>0</v>
      </c>
      <c r="S3" s="123">
        <f>IF(M3&lt;=$AG$1,R3,0)</f>
        <v>0</v>
      </c>
      <c r="T3" s="123">
        <f>IF($AG$1&gt;=M3,N3,0)</f>
        <v>11</v>
      </c>
      <c r="U3" s="119"/>
      <c r="V3" s="125" t="str">
        <f>IF(Q3=100,"CUMPLIDA",IF(M3-$AG$1&lt;0,"VENCIDA",IF(M3-$AG$1&lt;=30,"PRÓXIMA A VENCER",IF(Q3&gt;0,"CON AVANCE","EN TERMINO"))))</f>
        <v>VENCIDA</v>
      </c>
      <c r="W3" s="125" t="str">
        <f>IF(A3&lt;&gt;"",IF(AC3=1,"VENCIDO",IF(AC3=2,"PRÓXIMO A VENCER",IF(AC3=3,"EN TERMINO",IF(AC3=4,"CON AVANCE",IF(AC3=5,"CUMPLIDO",))))),"")</f>
        <v>VENCIDO</v>
      </c>
      <c r="X3" s="117" t="s">
        <v>2476</v>
      </c>
      <c r="Y3" s="117" t="str">
        <f t="shared" ref="Y3" si="6">AE3</f>
        <v>H4PDET-ANTyCAU</v>
      </c>
      <c r="Z3" s="126">
        <f>IF(A3&lt;&gt;"",1,Z2+1)</f>
        <v>1</v>
      </c>
      <c r="AA3" s="126" t="str">
        <f t="shared" ref="AA3" si="7">CONCATENATE(Y3," - ",Z3)</f>
        <v>H4PDET-ANTyCAU - 1</v>
      </c>
      <c r="AB3" s="127">
        <f t="shared" ref="AB3:AB66" si="8">IF(V3="VENCIDA",1,IF(V3="PRÓXIMA A VENCER",2,IF(V3="EN TERMINO",3,IF(V3="CON AVANCE",4,IF(V3="CUMPLIDA",5,)))))</f>
        <v>1</v>
      </c>
      <c r="AC3" s="127">
        <f t="shared" ref="AC3:AC66" si="9">IF(Z4=Z3+1,MIN(AB3,AC4),AB3)</f>
        <v>1</v>
      </c>
      <c r="AD3" s="127" t="str">
        <f>IF(A3&lt;&gt;"",MID(F3,1,FIND(" ",F3,1)-1),AD2)</f>
        <v>H4PDET-ANTyCAU.</v>
      </c>
      <c r="AE3" s="127" t="str">
        <f t="shared" ref="AE3:AE66" si="10">IFERROR(MID(AD3,1,FIND(".",AD3,1)-1),AD3)</f>
        <v>H4PDET-ANTyCAU</v>
      </c>
      <c r="AF3" s="128"/>
      <c r="AG3" s="129"/>
      <c r="AH3" s="130"/>
    </row>
    <row r="4" spans="1:40" s="131" customFormat="1" ht="291" customHeight="1" x14ac:dyDescent="0.2">
      <c r="A4" s="117">
        <f>IF(ISBLANK(D4),"",COUNTA($D$2:D4))</f>
        <v>3</v>
      </c>
      <c r="B4" s="118">
        <f t="shared" si="0"/>
        <v>3</v>
      </c>
      <c r="C4" s="119"/>
      <c r="D4" s="118" t="s">
        <v>2457</v>
      </c>
      <c r="E4" s="117" t="s">
        <v>967</v>
      </c>
      <c r="F4" s="120" t="s">
        <v>2470</v>
      </c>
      <c r="G4" s="120" t="s">
        <v>2458</v>
      </c>
      <c r="H4" s="120" t="s">
        <v>2459</v>
      </c>
      <c r="I4" s="120" t="s">
        <v>2461</v>
      </c>
      <c r="J4" s="121" t="s">
        <v>2460</v>
      </c>
      <c r="K4" s="121">
        <v>2</v>
      </c>
      <c r="L4" s="122">
        <v>44849</v>
      </c>
      <c r="M4" s="122">
        <v>44926</v>
      </c>
      <c r="N4" s="123">
        <f t="shared" si="1"/>
        <v>11</v>
      </c>
      <c r="O4" s="121" t="s">
        <v>1696</v>
      </c>
      <c r="P4" s="121"/>
      <c r="Q4" s="124">
        <f>IF(P4/K4&gt;1,100,+P4/K4*100)</f>
        <v>0</v>
      </c>
      <c r="R4" s="123">
        <f>+N4*Q4/100</f>
        <v>0</v>
      </c>
      <c r="S4" s="123">
        <f>IF(M4&lt;=$AG$1,R4,0)</f>
        <v>0</v>
      </c>
      <c r="T4" s="123">
        <f>IF($AG$1&gt;=M4,N4,0)</f>
        <v>11</v>
      </c>
      <c r="U4" s="119"/>
      <c r="V4" s="125" t="str">
        <f>IF(Q4=100,"CUMPLIDA",IF(M4-$AG$1&lt;0,"VENCIDA",IF(M4-$AG$1&lt;=30,"PRÓXIMA A VENCER",IF(Q4&gt;0,"CON AVANCE","EN TERMINO"))))</f>
        <v>VENCIDA</v>
      </c>
      <c r="W4" s="125" t="str">
        <f>IF(A4&lt;&gt;"",IF(AC4=1,"VENCIDO",IF(AC4=2,"PRÓXIMO A VENCER",IF(AC4=3,"EN TERMINO",IF(AC4=4,"CON AVANCE",IF(AC4=5,"CUMPLIDO",))))),"")</f>
        <v>VENCIDO</v>
      </c>
      <c r="X4" s="117" t="s">
        <v>2476</v>
      </c>
      <c r="Y4" s="117" t="str">
        <f t="shared" ref="Y4" si="11">AE4</f>
        <v>H9PDET-ANTyCAU</v>
      </c>
      <c r="Z4" s="126">
        <f>IF(A4&lt;&gt;"",1,Z3+1)</f>
        <v>1</v>
      </c>
      <c r="AA4" s="126" t="str">
        <f t="shared" ref="AA4" si="12">CONCATENATE(Y4," - ",Z4)</f>
        <v>H9PDET-ANTyCAU - 1</v>
      </c>
      <c r="AB4" s="127">
        <f t="shared" si="8"/>
        <v>1</v>
      </c>
      <c r="AC4" s="127">
        <f t="shared" si="9"/>
        <v>1</v>
      </c>
      <c r="AD4" s="127" t="str">
        <f>IF(A4&lt;&gt;"",MID(F4,1,FIND(" ",F4,1)-1),AD3)</f>
        <v>H9PDET-ANTyCAU</v>
      </c>
      <c r="AE4" s="127" t="str">
        <f t="shared" si="10"/>
        <v>H9PDET-ANTyCAU</v>
      </c>
      <c r="AF4" s="128"/>
      <c r="AG4" s="129"/>
      <c r="AH4" s="130"/>
    </row>
    <row r="5" spans="1:40" s="131" customFormat="1" ht="291" customHeight="1" x14ac:dyDescent="0.2">
      <c r="A5" s="117">
        <f>IF(ISBLANK(D5),"",COUNTA($D$2:D5))</f>
        <v>4</v>
      </c>
      <c r="B5" s="118">
        <f t="shared" si="0"/>
        <v>4</v>
      </c>
      <c r="C5" s="119"/>
      <c r="D5" s="132" t="s">
        <v>2472</v>
      </c>
      <c r="E5" s="117" t="s">
        <v>967</v>
      </c>
      <c r="F5" s="120" t="s">
        <v>2471</v>
      </c>
      <c r="G5" s="120" t="s">
        <v>2462</v>
      </c>
      <c r="H5" s="120" t="s">
        <v>2463</v>
      </c>
      <c r="I5" s="120" t="s">
        <v>2464</v>
      </c>
      <c r="J5" s="121" t="s">
        <v>2465</v>
      </c>
      <c r="K5" s="121">
        <v>2</v>
      </c>
      <c r="L5" s="122">
        <v>44834</v>
      </c>
      <c r="M5" s="122">
        <v>44926</v>
      </c>
      <c r="N5" s="123">
        <f t="shared" si="1"/>
        <v>13.142857142857142</v>
      </c>
      <c r="O5" s="121" t="s">
        <v>1696</v>
      </c>
      <c r="P5" s="121"/>
      <c r="Q5" s="124">
        <f>IF(P5/K5&gt;1,100,+P5/K5*100)</f>
        <v>0</v>
      </c>
      <c r="R5" s="123">
        <f>+N5*Q5/100</f>
        <v>0</v>
      </c>
      <c r="S5" s="123">
        <f>IF(M5&lt;=$AG$1,R5,0)</f>
        <v>0</v>
      </c>
      <c r="T5" s="123">
        <f>IF($AG$1&gt;=M5,N5,0)</f>
        <v>13.142857142857142</v>
      </c>
      <c r="U5" s="119"/>
      <c r="V5" s="125" t="str">
        <f>IF(Q5=100,"CUMPLIDA",IF(M5-$AG$1&lt;0,"VENCIDA",IF(M5-$AG$1&lt;=30,"PRÓXIMA A VENCER",IF(Q5&gt;0,"CON AVANCE","EN TERMINO"))))</f>
        <v>VENCIDA</v>
      </c>
      <c r="W5" s="125" t="str">
        <f>IF(A5&lt;&gt;"",IF(AC5=1,"VENCIDO",IF(AC5=2,"PRÓXIMO A VENCER",IF(AC5=3,"EN TERMINO",IF(AC5=4,"CON AVANCE",IF(AC5=5,"CUMPLIDO",))))),"")</f>
        <v>VENCIDO</v>
      </c>
      <c r="X5" s="117" t="s">
        <v>2476</v>
      </c>
      <c r="Y5" s="117" t="str">
        <f t="shared" ref="Y5" si="13">AE5</f>
        <v>H10PDET-ANTyCAU</v>
      </c>
      <c r="Z5" s="126">
        <f>IF(A5&lt;&gt;"",1,Z4+1)</f>
        <v>1</v>
      </c>
      <c r="AA5" s="126" t="str">
        <f t="shared" ref="AA5" si="14">CONCATENATE(Y5," - ",Z5)</f>
        <v>H10PDET-ANTyCAU - 1</v>
      </c>
      <c r="AB5" s="127">
        <f t="shared" si="8"/>
        <v>1</v>
      </c>
      <c r="AC5" s="127">
        <f t="shared" si="9"/>
        <v>1</v>
      </c>
      <c r="AD5" s="127" t="str">
        <f>IF(A5&lt;&gt;"",MID(F5,1,FIND(" ",F5,1)-1),AD4)</f>
        <v>H10PDET-ANTyCAU.</v>
      </c>
      <c r="AE5" s="127" t="str">
        <f t="shared" si="10"/>
        <v>H10PDET-ANTyCAU</v>
      </c>
      <c r="AF5" s="128"/>
      <c r="AG5" s="129"/>
      <c r="AH5" s="130"/>
    </row>
    <row r="6" spans="1:40" s="131" customFormat="1" ht="291" customHeight="1" x14ac:dyDescent="0.2">
      <c r="A6" s="117">
        <f>IF(ISBLANK(D6),"",COUNTA($D$2:D6))</f>
        <v>5</v>
      </c>
      <c r="B6" s="118">
        <f t="shared" si="0"/>
        <v>5</v>
      </c>
      <c r="C6" s="119"/>
      <c r="D6" s="118" t="s">
        <v>2408</v>
      </c>
      <c r="E6" s="117" t="s">
        <v>2350</v>
      </c>
      <c r="F6" s="120" t="s">
        <v>2413</v>
      </c>
      <c r="G6" s="120" t="s">
        <v>2409</v>
      </c>
      <c r="H6" s="120" t="s">
        <v>2447</v>
      </c>
      <c r="I6" s="120" t="s">
        <v>2448</v>
      </c>
      <c r="J6" s="121" t="s">
        <v>2449</v>
      </c>
      <c r="K6" s="121">
        <v>1</v>
      </c>
      <c r="L6" s="122">
        <v>44835</v>
      </c>
      <c r="M6" s="122">
        <v>45016</v>
      </c>
      <c r="N6" s="123">
        <f t="shared" ref="N6" si="15">(+M6-L6)/7</f>
        <v>25.857142857142858</v>
      </c>
      <c r="O6" s="121" t="s">
        <v>439</v>
      </c>
      <c r="P6" s="121">
        <v>0</v>
      </c>
      <c r="Q6" s="124">
        <f>IF(P6/K6&gt;1,100,+P6/K6*100)</f>
        <v>0</v>
      </c>
      <c r="R6" s="123">
        <f>+N6*Q6/100</f>
        <v>0</v>
      </c>
      <c r="S6" s="123">
        <f>IF(M6&lt;=$AG$1,R6,0)</f>
        <v>0</v>
      </c>
      <c r="T6" s="123">
        <f>IF($AG$1&gt;=M6,N6,0)</f>
        <v>0</v>
      </c>
      <c r="U6" s="119"/>
      <c r="V6" s="125" t="str">
        <f>IF(Q6=100,"CUMPLIDA",IF(M6-$AG$1&lt;0,"VENCIDA",IF(M6-$AG$1&lt;=30,"PRÓXIMA A VENCER",IF(Q6&gt;0,"CON AVANCE","EN TERMINO"))))</f>
        <v>EN TERMINO</v>
      </c>
      <c r="W6" s="125" t="str">
        <f>IF(A6&lt;&gt;"",IF(AC6=1,"VENCIDO",IF(AC6=2,"PRÓXIMO A VENCER",IF(AC6=3,"EN TERMINO",IF(AC6=4,"CON AVANCE",IF(AC6=5,"CUMPLIDO",))))),"")</f>
        <v>EN TERMINO</v>
      </c>
      <c r="X6" s="117" t="s">
        <v>2412</v>
      </c>
      <c r="Y6" s="117" t="str">
        <f t="shared" ref="Y6" si="16">AE6</f>
        <v>H1AT72</v>
      </c>
      <c r="Z6" s="126">
        <f>IF(A6&lt;&gt;"",1,Z5+1)</f>
        <v>1</v>
      </c>
      <c r="AA6" s="126" t="str">
        <f t="shared" ref="AA6" si="17">CONCATENATE(Y6," - ",Z6)</f>
        <v>H1AT72 - 1</v>
      </c>
      <c r="AB6" s="127">
        <f t="shared" si="8"/>
        <v>3</v>
      </c>
      <c r="AC6" s="127">
        <f t="shared" si="9"/>
        <v>3</v>
      </c>
      <c r="AD6" s="127" t="str">
        <f>IF(A6&lt;&gt;"",MID(F6,1,FIND(" ",F6,1)-1),AD5)</f>
        <v>H1AT72.</v>
      </c>
      <c r="AE6" s="127" t="str">
        <f t="shared" si="10"/>
        <v>H1AT72</v>
      </c>
      <c r="AF6" s="128"/>
      <c r="AG6" s="129"/>
      <c r="AH6" s="130"/>
    </row>
    <row r="7" spans="1:40" s="131" customFormat="1" ht="291" customHeight="1" x14ac:dyDescent="0.2">
      <c r="A7" s="117" t="str">
        <f>IF(ISBLANK(D7),"",COUNTA($D$2:D7))</f>
        <v/>
      </c>
      <c r="B7" s="118">
        <f t="shared" si="0"/>
        <v>6</v>
      </c>
      <c r="C7" s="119"/>
      <c r="D7" s="118"/>
      <c r="E7" s="117" t="s">
        <v>2350</v>
      </c>
      <c r="F7" s="120" t="s">
        <v>2414</v>
      </c>
      <c r="G7" s="120" t="s">
        <v>2409</v>
      </c>
      <c r="H7" s="120" t="s">
        <v>2410</v>
      </c>
      <c r="I7" s="120" t="s">
        <v>2411</v>
      </c>
      <c r="J7" s="121" t="s">
        <v>1677</v>
      </c>
      <c r="K7" s="121">
        <v>1</v>
      </c>
      <c r="L7" s="122">
        <v>44835</v>
      </c>
      <c r="M7" s="122">
        <v>45016</v>
      </c>
      <c r="N7" s="123">
        <f t="shared" si="1"/>
        <v>25.857142857142858</v>
      </c>
      <c r="O7" s="121" t="s">
        <v>439</v>
      </c>
      <c r="P7" s="121">
        <v>0</v>
      </c>
      <c r="Q7" s="124">
        <f>IF(P7/K7&gt;1,100,+P7/K7*100)</f>
        <v>0</v>
      </c>
      <c r="R7" s="123">
        <f>+N7*Q7/100</f>
        <v>0</v>
      </c>
      <c r="S7" s="123">
        <f>IF(M7&lt;=$AG$1,R7,0)</f>
        <v>0</v>
      </c>
      <c r="T7" s="123">
        <f>IF($AG$1&gt;=M7,N7,0)</f>
        <v>0</v>
      </c>
      <c r="U7" s="119"/>
      <c r="V7" s="125" t="str">
        <f>IF(Q7=100,"CUMPLIDA",IF(M7-$AG$1&lt;0,"VENCIDA",IF(M7-$AG$1&lt;=30,"PRÓXIMA A VENCER",IF(Q7&gt;0,"CON AVANCE","EN TERMINO"))))</f>
        <v>EN TERMINO</v>
      </c>
      <c r="W7" s="125" t="str">
        <f>IF(A7&lt;&gt;"",IF(AC7=1,"VENCIDO",IF(AC7=2,"PRÓXIMO A VENCER",IF(AC7=3,"EN TERMINO",IF(AC7=4,"CON AVANCE",IF(AC7=5,"CUMPLIDO",))))),"")</f>
        <v/>
      </c>
      <c r="X7" s="117" t="s">
        <v>2412</v>
      </c>
      <c r="Y7" s="117" t="str">
        <f t="shared" ref="Y7:Y8" si="18">AE7</f>
        <v>H1AT72</v>
      </c>
      <c r="Z7" s="126">
        <f>IF(A7&lt;&gt;"",1,Z2+1)</f>
        <v>2</v>
      </c>
      <c r="AA7" s="126" t="str">
        <f t="shared" ref="AA7:AA8" si="19">CONCATENATE(Y7," - ",Z7)</f>
        <v>H1AT72 - 2</v>
      </c>
      <c r="AB7" s="127">
        <f t="shared" si="8"/>
        <v>3</v>
      </c>
      <c r="AC7" s="127">
        <f t="shared" si="9"/>
        <v>3</v>
      </c>
      <c r="AD7" s="127" t="str">
        <f>IF(A7&lt;&gt;"",MID(F7,1,FIND(" ",F7,1)-1),AD6)</f>
        <v>H1AT72.</v>
      </c>
      <c r="AE7" s="127" t="str">
        <f t="shared" si="10"/>
        <v>H1AT72</v>
      </c>
      <c r="AF7" s="128"/>
      <c r="AG7" s="129"/>
      <c r="AH7" s="130"/>
    </row>
    <row r="8" spans="1:40" s="131" customFormat="1" ht="291" customHeight="1" x14ac:dyDescent="0.2">
      <c r="A8" s="117">
        <f>IF(ISBLANK(D8),"",COUNTA($D$2:D8))</f>
        <v>6</v>
      </c>
      <c r="B8" s="118">
        <f t="shared" si="0"/>
        <v>7</v>
      </c>
      <c r="C8" s="119"/>
      <c r="D8" s="118" t="s">
        <v>2382</v>
      </c>
      <c r="E8" s="117" t="s">
        <v>15</v>
      </c>
      <c r="F8" s="133" t="s">
        <v>2384</v>
      </c>
      <c r="G8" s="133" t="s">
        <v>2385</v>
      </c>
      <c r="H8" s="134" t="s">
        <v>2386</v>
      </c>
      <c r="I8" s="132" t="s">
        <v>2387</v>
      </c>
      <c r="J8" s="132" t="s">
        <v>555</v>
      </c>
      <c r="K8" s="135">
        <v>2</v>
      </c>
      <c r="L8" s="122">
        <v>44795</v>
      </c>
      <c r="M8" s="122">
        <v>44985</v>
      </c>
      <c r="N8" s="123">
        <f t="shared" ref="N8" si="20">(+M8-L8)/7</f>
        <v>27.142857142857142</v>
      </c>
      <c r="O8" s="121" t="s">
        <v>1696</v>
      </c>
      <c r="P8" s="121">
        <v>0</v>
      </c>
      <c r="Q8" s="124">
        <f>IF(P8/K8&gt;1,100,+P8/K8*100)</f>
        <v>0</v>
      </c>
      <c r="R8" s="123">
        <f>+N8*Q8/100</f>
        <v>0</v>
      </c>
      <c r="S8" s="123">
        <f>IF(M8&lt;=$AG$1,R8,0)</f>
        <v>0</v>
      </c>
      <c r="T8" s="123">
        <f>IF($AG$1&gt;=M8,N8,0)</f>
        <v>0</v>
      </c>
      <c r="U8" s="119"/>
      <c r="V8" s="125" t="str">
        <f>IF(Q8=100,"CUMPLIDA",IF(M8-$AG$1&lt;0,"VENCIDA",IF(M8-$AG$1&lt;=30,"PRÓXIMA A VENCER",IF(Q8&gt;0,"CON AVANCE","EN TERMINO"))))</f>
        <v>EN TERMINO</v>
      </c>
      <c r="W8" s="125" t="str">
        <f>IF(A8&lt;&gt;"",IF(AC8=1,"VENCIDO",IF(AC8=2,"PRÓXIMO A VENCER",IF(AC8=3,"EN TERMINO",IF(AC8=4,"CON AVANCE",IF(AC8=5,"CUMPLIDO",))))),"")</f>
        <v>EN TERMINO</v>
      </c>
      <c r="X8" s="117" t="s">
        <v>2393</v>
      </c>
      <c r="Y8" s="117" t="str">
        <f t="shared" si="18"/>
        <v>H28AT019</v>
      </c>
      <c r="Z8" s="126">
        <f>IF(A8&lt;&gt;"",1,Z7+1)</f>
        <v>1</v>
      </c>
      <c r="AA8" s="126" t="str">
        <f t="shared" si="19"/>
        <v>H28AT019 - 1</v>
      </c>
      <c r="AB8" s="127">
        <f t="shared" si="8"/>
        <v>3</v>
      </c>
      <c r="AC8" s="127">
        <f t="shared" si="9"/>
        <v>3</v>
      </c>
      <c r="AD8" s="127" t="str">
        <f>IF(A8&lt;&gt;"",MID(F8,1,FIND(" ",F8,1)-1),AD7)</f>
        <v>H28AT019.</v>
      </c>
      <c r="AE8" s="127" t="str">
        <f t="shared" si="10"/>
        <v>H28AT019</v>
      </c>
      <c r="AF8" s="128"/>
      <c r="AG8" s="129"/>
      <c r="AH8" s="130"/>
    </row>
    <row r="9" spans="1:40" s="131" customFormat="1" ht="291" customHeight="1" x14ac:dyDescent="0.2">
      <c r="A9" s="117">
        <f>IF(ISBLANK(D9),"",COUNTA($D$2:D9))</f>
        <v>7</v>
      </c>
      <c r="B9" s="118">
        <f t="shared" si="0"/>
        <v>8</v>
      </c>
      <c r="C9" s="119"/>
      <c r="D9" s="118" t="s">
        <v>710</v>
      </c>
      <c r="E9" s="117" t="s">
        <v>2383</v>
      </c>
      <c r="F9" s="133" t="s">
        <v>2388</v>
      </c>
      <c r="G9" s="133" t="s">
        <v>2389</v>
      </c>
      <c r="H9" s="134" t="s">
        <v>2390</v>
      </c>
      <c r="I9" s="132" t="s">
        <v>2391</v>
      </c>
      <c r="J9" s="132" t="s">
        <v>2392</v>
      </c>
      <c r="K9" s="135">
        <v>1</v>
      </c>
      <c r="L9" s="122">
        <v>44795</v>
      </c>
      <c r="M9" s="122">
        <v>44979</v>
      </c>
      <c r="N9" s="123">
        <f t="shared" si="1"/>
        <v>26.285714285714285</v>
      </c>
      <c r="O9" s="121" t="s">
        <v>1696</v>
      </c>
      <c r="P9" s="121">
        <v>0</v>
      </c>
      <c r="Q9" s="124">
        <f>IF(P9/K9&gt;1,100,+P9/K9*100)</f>
        <v>0</v>
      </c>
      <c r="R9" s="123">
        <f>+N9*Q9/100</f>
        <v>0</v>
      </c>
      <c r="S9" s="123">
        <f>IF(M9&lt;=$AG$1,R9,0)</f>
        <v>0</v>
      </c>
      <c r="T9" s="123">
        <f>IF($AG$1&gt;=M9,N9,0)</f>
        <v>0</v>
      </c>
      <c r="U9" s="119"/>
      <c r="V9" s="125" t="str">
        <f>IF(Q9=100,"CUMPLIDA",IF(M9-$AG$1&lt;0,"VENCIDA",IF(M9-$AG$1&lt;=30,"PRÓXIMA A VENCER",IF(Q9&gt;0,"CON AVANCE","EN TERMINO"))))</f>
        <v>EN TERMINO</v>
      </c>
      <c r="W9" s="125" t="str">
        <f>IF(A9&lt;&gt;"",IF(AC9=1,"VENCIDO",IF(AC9=2,"PRÓXIMO A VENCER",IF(AC9=3,"EN TERMINO",IF(AC9=4,"CON AVANCE",IF(AC9=5,"CUMPLIDO",))))),"")</f>
        <v>EN TERMINO</v>
      </c>
      <c r="X9" s="117" t="s">
        <v>2393</v>
      </c>
      <c r="Y9" s="117" t="str">
        <f t="shared" ref="Y9:Y72" si="21">AE9</f>
        <v xml:space="preserve">
H29AT019</v>
      </c>
      <c r="Z9" s="126">
        <f>IF(A9&lt;&gt;"",1,Z8+1)</f>
        <v>1</v>
      </c>
      <c r="AA9" s="126" t="str">
        <f t="shared" ref="AA9:AA72" si="22">CONCATENATE(Y9," - ",Z9)</f>
        <v xml:space="preserve">
H29AT019 - 1</v>
      </c>
      <c r="AB9" s="127">
        <f t="shared" si="8"/>
        <v>3</v>
      </c>
      <c r="AC9" s="127">
        <f t="shared" si="9"/>
        <v>3</v>
      </c>
      <c r="AD9" s="127" t="str">
        <f>IF(A9&lt;&gt;"",MID(F9,1,FIND(" ",F9,1)-1),AD8)</f>
        <v xml:space="preserve">
H29AT019.</v>
      </c>
      <c r="AE9" s="127" t="str">
        <f t="shared" si="10"/>
        <v xml:space="preserve">
H29AT019</v>
      </c>
      <c r="AF9" s="128"/>
      <c r="AG9" s="129"/>
      <c r="AH9" s="130"/>
    </row>
    <row r="10" spans="1:40" s="131" customFormat="1" ht="291" customHeight="1" x14ac:dyDescent="0.2">
      <c r="A10" s="117">
        <f>IF(ISBLANK(D10),"",COUNTA($D$2:D10))</f>
        <v>8</v>
      </c>
      <c r="B10" s="118">
        <f t="shared" si="0"/>
        <v>9</v>
      </c>
      <c r="C10" s="119"/>
      <c r="D10" s="118" t="s">
        <v>2352</v>
      </c>
      <c r="E10" s="117" t="s">
        <v>2353</v>
      </c>
      <c r="F10" s="133" t="s">
        <v>2354</v>
      </c>
      <c r="G10" s="133" t="s">
        <v>2355</v>
      </c>
      <c r="H10" s="134" t="s">
        <v>2372</v>
      </c>
      <c r="I10" s="132" t="s">
        <v>2373</v>
      </c>
      <c r="J10" s="132" t="s">
        <v>2374</v>
      </c>
      <c r="K10" s="135">
        <v>1</v>
      </c>
      <c r="L10" s="122">
        <v>44805</v>
      </c>
      <c r="M10" s="122">
        <v>44895</v>
      </c>
      <c r="N10" s="123">
        <f t="shared" ref="N10" si="23">(+M10-L10)/7</f>
        <v>12.857142857142858</v>
      </c>
      <c r="O10" s="121" t="s">
        <v>1695</v>
      </c>
      <c r="P10" s="121">
        <v>0</v>
      </c>
      <c r="Q10" s="124">
        <f>IF(P10/K10&gt;1,100,+P10/K10*100)</f>
        <v>0</v>
      </c>
      <c r="R10" s="123">
        <f>+N10*Q10/100</f>
        <v>0</v>
      </c>
      <c r="S10" s="123">
        <f>IF(M10&lt;=$AG$1,R10,0)</f>
        <v>0</v>
      </c>
      <c r="T10" s="123">
        <f>IF($AG$1&gt;=M10,N10,0)</f>
        <v>12.857142857142858</v>
      </c>
      <c r="U10" s="119"/>
      <c r="V10" s="125" t="str">
        <f>IF(Q10=100,"CUMPLIDA",IF(M10-$AG$1&lt;0,"VENCIDA",IF(M10-$AG$1&lt;=30,"PRÓXIMA A VENCER",IF(Q10&gt;0,"CON AVANCE","EN TERMINO"))))</f>
        <v>VENCIDA</v>
      </c>
      <c r="W10" s="125" t="str">
        <f>IF(A10&lt;&gt;"",IF(AC10=1,"VENCIDO",IF(AC10=2,"PRÓXIMO A VENCER",IF(AC10=3,"EN TERMINO",IF(AC10=4,"CON AVANCE",IF(AC10=5,"CUMPLIDO",))))),"")</f>
        <v>VENCIDO</v>
      </c>
      <c r="X10" s="117" t="s">
        <v>2371</v>
      </c>
      <c r="Y10" s="117" t="str">
        <f t="shared" si="21"/>
        <v>H12AEFI-PROVIDENCIA</v>
      </c>
      <c r="Z10" s="126">
        <f>IF(A10&lt;&gt;"",1,Z9+1)</f>
        <v>1</v>
      </c>
      <c r="AA10" s="126" t="str">
        <f t="shared" si="22"/>
        <v>H12AEFI-PROVIDENCIA - 1</v>
      </c>
      <c r="AB10" s="127">
        <f t="shared" si="8"/>
        <v>1</v>
      </c>
      <c r="AC10" s="127">
        <f t="shared" si="9"/>
        <v>1</v>
      </c>
      <c r="AD10" s="127" t="str">
        <f>IF(A10&lt;&gt;"",MID(F10,1,FIND(" ",F10,1)-1),AD9)</f>
        <v>H12AEFI-PROVIDENCIA.</v>
      </c>
      <c r="AE10" s="127" t="str">
        <f t="shared" si="10"/>
        <v>H12AEFI-PROVIDENCIA</v>
      </c>
      <c r="AF10" s="128"/>
      <c r="AG10" s="129"/>
      <c r="AH10" s="130"/>
    </row>
    <row r="11" spans="1:40" s="131" customFormat="1" ht="291" customHeight="1" x14ac:dyDescent="0.2">
      <c r="A11" s="117">
        <f>IF(ISBLANK(D11),"",COUNTA($D$2:D11))</f>
        <v>9</v>
      </c>
      <c r="B11" s="118">
        <f t="shared" si="0"/>
        <v>10</v>
      </c>
      <c r="C11" s="119"/>
      <c r="D11" s="118" t="s">
        <v>2356</v>
      </c>
      <c r="E11" s="117" t="s">
        <v>2357</v>
      </c>
      <c r="F11" s="133" t="s">
        <v>2358</v>
      </c>
      <c r="G11" s="133" t="s">
        <v>2359</v>
      </c>
      <c r="H11" s="134" t="s">
        <v>2375</v>
      </c>
      <c r="I11" s="132" t="s">
        <v>2376</v>
      </c>
      <c r="J11" s="132" t="s">
        <v>2377</v>
      </c>
      <c r="K11" s="135">
        <v>1</v>
      </c>
      <c r="L11" s="122">
        <v>44805</v>
      </c>
      <c r="M11" s="122">
        <v>44895</v>
      </c>
      <c r="N11" s="123">
        <f t="shared" si="1"/>
        <v>12.857142857142858</v>
      </c>
      <c r="O11" s="121" t="s">
        <v>1695</v>
      </c>
      <c r="P11" s="121">
        <v>0</v>
      </c>
      <c r="Q11" s="124">
        <f>IF(P11/K11&gt;1,100,+P11/K11*100)</f>
        <v>0</v>
      </c>
      <c r="R11" s="123">
        <f>+N11*Q11/100</f>
        <v>0</v>
      </c>
      <c r="S11" s="123">
        <f>IF(M11&lt;=$AG$1,R11,0)</f>
        <v>0</v>
      </c>
      <c r="T11" s="123">
        <f>IF($AG$1&gt;=M11,N11,0)</f>
        <v>12.857142857142858</v>
      </c>
      <c r="U11" s="119"/>
      <c r="V11" s="125" t="str">
        <f>IF(Q11=100,"CUMPLIDA",IF(M11-$AG$1&lt;0,"VENCIDA",IF(M11-$AG$1&lt;=30,"PRÓXIMA A VENCER",IF(Q11&gt;0,"CON AVANCE","EN TERMINO"))))</f>
        <v>VENCIDA</v>
      </c>
      <c r="W11" s="125" t="str">
        <f>IF(A11&lt;&gt;"",IF(AC11=1,"VENCIDO",IF(AC11=2,"PRÓXIMO A VENCER",IF(AC11=3,"EN TERMINO",IF(AC11=4,"CON AVANCE",IF(AC11=5,"CUMPLIDO",))))),"")</f>
        <v>VENCIDO</v>
      </c>
      <c r="X11" s="117" t="s">
        <v>2371</v>
      </c>
      <c r="Y11" s="117" t="str">
        <f t="shared" si="21"/>
        <v>H13AEFI-PROVIDENCIA</v>
      </c>
      <c r="Z11" s="126">
        <f>IF(A11&lt;&gt;"",1,Z10+1)</f>
        <v>1</v>
      </c>
      <c r="AA11" s="126" t="str">
        <f t="shared" si="22"/>
        <v>H13AEFI-PROVIDENCIA - 1</v>
      </c>
      <c r="AB11" s="127">
        <f t="shared" si="8"/>
        <v>1</v>
      </c>
      <c r="AC11" s="127">
        <f t="shared" si="9"/>
        <v>1</v>
      </c>
      <c r="AD11" s="127" t="str">
        <f>IF(A11&lt;&gt;"",MID(F11,1,FIND(" ",F11,1)-1),AD10)</f>
        <v>H13AEFI-PROVIDENCIA.</v>
      </c>
      <c r="AE11" s="127" t="str">
        <f t="shared" si="10"/>
        <v>H13AEFI-PROVIDENCIA</v>
      </c>
      <c r="AF11" s="128"/>
      <c r="AG11" s="129"/>
      <c r="AH11" s="130"/>
    </row>
    <row r="12" spans="1:40" s="131" customFormat="1" ht="291" customHeight="1" x14ac:dyDescent="0.2">
      <c r="A12" s="117">
        <f>IF(ISBLANK(D12),"",COUNTA($D$2:D12))</f>
        <v>10</v>
      </c>
      <c r="B12" s="118">
        <f t="shared" si="0"/>
        <v>11</v>
      </c>
      <c r="C12" s="119"/>
      <c r="D12" s="118" t="s">
        <v>711</v>
      </c>
      <c r="E12" s="117" t="s">
        <v>2357</v>
      </c>
      <c r="F12" s="133" t="s">
        <v>2360</v>
      </c>
      <c r="G12" s="133" t="s">
        <v>2361</v>
      </c>
      <c r="H12" s="134" t="s">
        <v>2378</v>
      </c>
      <c r="I12" s="132" t="s">
        <v>2379</v>
      </c>
      <c r="J12" s="132" t="s">
        <v>2380</v>
      </c>
      <c r="K12" s="135">
        <v>1</v>
      </c>
      <c r="L12" s="122">
        <v>44805</v>
      </c>
      <c r="M12" s="122">
        <v>44895</v>
      </c>
      <c r="N12" s="123">
        <f t="shared" si="1"/>
        <v>12.857142857142858</v>
      </c>
      <c r="O12" s="121" t="s">
        <v>1695</v>
      </c>
      <c r="P12" s="121">
        <v>0</v>
      </c>
      <c r="Q12" s="124">
        <f>IF(P12/K12&gt;1,100,+P12/K12*100)</f>
        <v>0</v>
      </c>
      <c r="R12" s="123">
        <f>+N12*Q12/100</f>
        <v>0</v>
      </c>
      <c r="S12" s="123">
        <f>IF(M12&lt;=$AG$1,R12,0)</f>
        <v>0</v>
      </c>
      <c r="T12" s="123">
        <f>IF($AG$1&gt;=M12,N12,0)</f>
        <v>12.857142857142858</v>
      </c>
      <c r="U12" s="119"/>
      <c r="V12" s="125" t="str">
        <f>IF(Q12=100,"CUMPLIDA",IF(M12-$AG$1&lt;0,"VENCIDA",IF(M12-$AG$1&lt;=30,"PRÓXIMA A VENCER",IF(Q12&gt;0,"CON AVANCE","EN TERMINO"))))</f>
        <v>VENCIDA</v>
      </c>
      <c r="W12" s="125" t="str">
        <f>IF(A12&lt;&gt;"",IF(AC12=1,"VENCIDO",IF(AC12=2,"PRÓXIMO A VENCER",IF(AC12=3,"EN TERMINO",IF(AC12=4,"CON AVANCE",IF(AC12=5,"CUMPLIDO",))))),"")</f>
        <v>VENCIDO</v>
      </c>
      <c r="X12" s="117" t="s">
        <v>2371</v>
      </c>
      <c r="Y12" s="117" t="str">
        <f t="shared" si="21"/>
        <v>H14AEFI-PROVIDENCIA</v>
      </c>
      <c r="Z12" s="126">
        <f>IF(A12&lt;&gt;"",1,Z11+1)</f>
        <v>1</v>
      </c>
      <c r="AA12" s="126" t="str">
        <f t="shared" si="22"/>
        <v>H14AEFI-PROVIDENCIA - 1</v>
      </c>
      <c r="AB12" s="127">
        <f t="shared" si="8"/>
        <v>1</v>
      </c>
      <c r="AC12" s="127">
        <f t="shared" si="9"/>
        <v>1</v>
      </c>
      <c r="AD12" s="127" t="str">
        <f>IF(A12&lt;&gt;"",MID(F12,1,FIND(" ",F12,1)-1),AD11)</f>
        <v>H14AEFI-PROVIDENCIA.</v>
      </c>
      <c r="AE12" s="127" t="str">
        <f t="shared" si="10"/>
        <v>H14AEFI-PROVIDENCIA</v>
      </c>
      <c r="AF12" s="128"/>
      <c r="AG12" s="129"/>
      <c r="AH12" s="130"/>
    </row>
    <row r="13" spans="1:40" s="131" customFormat="1" ht="291" customHeight="1" x14ac:dyDescent="0.2">
      <c r="A13" s="117">
        <f>IF(ISBLANK(D13),"",COUNTA($D$2:D13))</f>
        <v>11</v>
      </c>
      <c r="B13" s="118">
        <f t="shared" si="0"/>
        <v>12</v>
      </c>
      <c r="C13" s="119"/>
      <c r="D13" s="118" t="s">
        <v>2362</v>
      </c>
      <c r="E13" s="117" t="s">
        <v>15</v>
      </c>
      <c r="F13" s="133" t="s">
        <v>2364</v>
      </c>
      <c r="G13" s="133" t="s">
        <v>2363</v>
      </c>
      <c r="H13" s="134" t="s">
        <v>2366</v>
      </c>
      <c r="I13" s="134" t="s">
        <v>2367</v>
      </c>
      <c r="J13" s="132" t="s">
        <v>9</v>
      </c>
      <c r="K13" s="135">
        <v>2</v>
      </c>
      <c r="L13" s="122">
        <v>44819</v>
      </c>
      <c r="M13" s="122">
        <v>44926</v>
      </c>
      <c r="N13" s="123">
        <f t="shared" si="1"/>
        <v>15.285714285714286</v>
      </c>
      <c r="O13" s="121" t="s">
        <v>439</v>
      </c>
      <c r="P13" s="121">
        <v>0</v>
      </c>
      <c r="Q13" s="124">
        <f>IF(P13/K13&gt;1,100,+P13/K13*100)</f>
        <v>0</v>
      </c>
      <c r="R13" s="123">
        <f>+N13*Q13/100</f>
        <v>0</v>
      </c>
      <c r="S13" s="123">
        <f>IF(M13&lt;=$AG$1,R13,0)</f>
        <v>0</v>
      </c>
      <c r="T13" s="123">
        <f>IF($AG$1&gt;=M13,N13,0)</f>
        <v>15.285714285714286</v>
      </c>
      <c r="U13" s="119"/>
      <c r="V13" s="125" t="str">
        <f>IF(Q13=100,"CUMPLIDA",IF(M13-$AG$1&lt;0,"VENCIDA",IF(M13-$AG$1&lt;=30,"PRÓXIMA A VENCER",IF(Q13&gt;0,"CON AVANCE","EN TERMINO"))))</f>
        <v>VENCIDA</v>
      </c>
      <c r="W13" s="125" t="str">
        <f>IF(A13&lt;&gt;"",IF(AC13=1,"VENCIDO",IF(AC13=2,"PRÓXIMO A VENCER",IF(AC13=3,"EN TERMINO",IF(AC13=4,"CON AVANCE",IF(AC13=5,"CUMPLIDO",))))),"")</f>
        <v>VENCIDO</v>
      </c>
      <c r="X13" s="117" t="s">
        <v>2371</v>
      </c>
      <c r="Y13" s="117" t="str">
        <f t="shared" si="21"/>
        <v>H15AEFI-PROVIDENCIA</v>
      </c>
      <c r="Z13" s="126">
        <f>IF(A13&lt;&gt;"",1,Z12+1)</f>
        <v>1</v>
      </c>
      <c r="AA13" s="126" t="str">
        <f t="shared" si="22"/>
        <v>H15AEFI-PROVIDENCIA - 1</v>
      </c>
      <c r="AB13" s="127">
        <f t="shared" si="8"/>
        <v>1</v>
      </c>
      <c r="AC13" s="127">
        <f t="shared" si="9"/>
        <v>1</v>
      </c>
      <c r="AD13" s="127" t="str">
        <f>IF(A13&lt;&gt;"",MID(F13,1,FIND(" ",F13,1)-1),AD12)</f>
        <v>H15AEFI-PROVIDENCIA.</v>
      </c>
      <c r="AE13" s="127" t="str">
        <f t="shared" si="10"/>
        <v>H15AEFI-PROVIDENCIA</v>
      </c>
      <c r="AF13" s="128"/>
      <c r="AG13" s="129"/>
      <c r="AH13" s="130"/>
    </row>
    <row r="14" spans="1:40" s="131" customFormat="1" ht="291" customHeight="1" x14ac:dyDescent="0.2">
      <c r="A14" s="117" t="str">
        <f>IF(ISBLANK(D14),"",COUNTA($D$2:D14))</f>
        <v/>
      </c>
      <c r="B14" s="118">
        <f t="shared" si="0"/>
        <v>13</v>
      </c>
      <c r="C14" s="119"/>
      <c r="D14" s="118"/>
      <c r="E14" s="117" t="s">
        <v>15</v>
      </c>
      <c r="F14" s="133" t="s">
        <v>2365</v>
      </c>
      <c r="G14" s="133" t="s">
        <v>2363</v>
      </c>
      <c r="H14" s="134" t="s">
        <v>2368</v>
      </c>
      <c r="I14" s="134" t="s">
        <v>2369</v>
      </c>
      <c r="J14" s="132" t="s">
        <v>2370</v>
      </c>
      <c r="K14" s="135">
        <v>2</v>
      </c>
      <c r="L14" s="122">
        <v>44819</v>
      </c>
      <c r="M14" s="122">
        <v>44926</v>
      </c>
      <c r="N14" s="123">
        <f t="shared" si="1"/>
        <v>15.285714285714286</v>
      </c>
      <c r="O14" s="121" t="s">
        <v>439</v>
      </c>
      <c r="P14" s="121">
        <v>0</v>
      </c>
      <c r="Q14" s="124">
        <f>IF(P14/K14&gt;1,100,+P14/K14*100)</f>
        <v>0</v>
      </c>
      <c r="R14" s="123">
        <f>+N14*Q14/100</f>
        <v>0</v>
      </c>
      <c r="S14" s="123">
        <f>IF(M14&lt;=$AG$1,R14,0)</f>
        <v>0</v>
      </c>
      <c r="T14" s="123">
        <f>IF($AG$1&gt;=M14,N14,0)</f>
        <v>15.285714285714286</v>
      </c>
      <c r="U14" s="119"/>
      <c r="V14" s="125" t="str">
        <f>IF(Q14=100,"CUMPLIDA",IF(M14-$AG$1&lt;0,"VENCIDA",IF(M14-$AG$1&lt;=30,"PRÓXIMA A VENCER",IF(Q14&gt;0,"CON AVANCE","EN TERMINO"))))</f>
        <v>VENCIDA</v>
      </c>
      <c r="W14" s="125" t="str">
        <f>IF(A14&lt;&gt;"",IF(AC14=1,"VENCIDO",IF(AC14=2,"PRÓXIMO A VENCER",IF(AC14=3,"EN TERMINO",IF(AC14=4,"CON AVANCE",IF(AC14=5,"CUMPLIDO",))))),"")</f>
        <v/>
      </c>
      <c r="X14" s="117" t="s">
        <v>2371</v>
      </c>
      <c r="Y14" s="117" t="str">
        <f t="shared" si="21"/>
        <v>H15AEFI-PROVIDENCIA</v>
      </c>
      <c r="Z14" s="126">
        <f>IF(A14&lt;&gt;"",1,Z13+1)</f>
        <v>2</v>
      </c>
      <c r="AA14" s="126" t="str">
        <f t="shared" si="22"/>
        <v>H15AEFI-PROVIDENCIA - 2</v>
      </c>
      <c r="AB14" s="127">
        <f t="shared" si="8"/>
        <v>1</v>
      </c>
      <c r="AC14" s="127">
        <f t="shared" si="9"/>
        <v>1</v>
      </c>
      <c r="AD14" s="127" t="str">
        <f>IF(A14&lt;&gt;"",MID(F14,1,FIND(" ",F14,1)-1),AD13)</f>
        <v>H15AEFI-PROVIDENCIA.</v>
      </c>
      <c r="AE14" s="127" t="str">
        <f t="shared" si="10"/>
        <v>H15AEFI-PROVIDENCIA</v>
      </c>
      <c r="AF14" s="128"/>
      <c r="AG14" s="129"/>
      <c r="AH14" s="130"/>
    </row>
    <row r="15" spans="1:40" s="131" customFormat="1" ht="291" customHeight="1" x14ac:dyDescent="0.2">
      <c r="A15" s="117">
        <f>IF(ISBLANK(D15),"",COUNTA($D$2:D15))</f>
        <v>12</v>
      </c>
      <c r="B15" s="118">
        <f t="shared" si="0"/>
        <v>14</v>
      </c>
      <c r="C15" s="119"/>
      <c r="D15" s="118" t="s">
        <v>710</v>
      </c>
      <c r="E15" s="117" t="s">
        <v>2343</v>
      </c>
      <c r="F15" s="133" t="s">
        <v>2214</v>
      </c>
      <c r="G15" s="133" t="s">
        <v>2215</v>
      </c>
      <c r="H15" s="134" t="s">
        <v>2216</v>
      </c>
      <c r="I15" s="132" t="s">
        <v>2217</v>
      </c>
      <c r="J15" s="132" t="s">
        <v>2218</v>
      </c>
      <c r="K15" s="135">
        <v>1</v>
      </c>
      <c r="L15" s="122">
        <v>44757</v>
      </c>
      <c r="M15" s="122">
        <v>44803</v>
      </c>
      <c r="N15" s="123">
        <f t="shared" ref="N15" si="24">(+M15-L15)/7</f>
        <v>6.5714285714285712</v>
      </c>
      <c r="O15" s="121" t="s">
        <v>331</v>
      </c>
      <c r="P15" s="121">
        <v>0</v>
      </c>
      <c r="Q15" s="124">
        <f>IF(P15/K15&gt;1,100,+P15/K15*100)</f>
        <v>0</v>
      </c>
      <c r="R15" s="123">
        <f>+N15*Q15/100</f>
        <v>0</v>
      </c>
      <c r="S15" s="123">
        <f>IF(M15&lt;=$AG$1,R15,0)</f>
        <v>0</v>
      </c>
      <c r="T15" s="123">
        <f>IF($AG$1&gt;=M15,N15,0)</f>
        <v>6.5714285714285712</v>
      </c>
      <c r="U15" s="119"/>
      <c r="V15" s="125" t="str">
        <f>IF(Q15=100,"CUMPLIDA",IF(M15-$AG$1&lt;0,"VENCIDA",IF(M15-$AG$1&lt;=30,"PRÓXIMA A VENCER",IF(Q15&gt;0,"CON AVANCE","EN TERMINO"))))</f>
        <v>VENCIDA</v>
      </c>
      <c r="W15" s="125" t="str">
        <f>IF(A15&lt;&gt;"",IF(AC15=1,"VENCIDO",IF(AC15=2,"PRÓXIMO A VENCER",IF(AC15=3,"EN TERMINO",IF(AC15=4,"CON AVANCE",IF(AC15=5,"CUMPLIDO",))))),"")</f>
        <v>VENCIDO</v>
      </c>
      <c r="X15" s="117" t="s">
        <v>2341</v>
      </c>
      <c r="Y15" s="117" t="str">
        <f t="shared" si="21"/>
        <v>H1AF2021</v>
      </c>
      <c r="Z15" s="126">
        <f>IF(A15&lt;&gt;"",1,Z14+1)</f>
        <v>1</v>
      </c>
      <c r="AA15" s="126" t="str">
        <f t="shared" si="22"/>
        <v>H1AF2021 - 1</v>
      </c>
      <c r="AB15" s="127">
        <f t="shared" si="8"/>
        <v>1</v>
      </c>
      <c r="AC15" s="127">
        <f t="shared" si="9"/>
        <v>1</v>
      </c>
      <c r="AD15" s="127" t="str">
        <f>IF(A15&lt;&gt;"",MID(F15,1,FIND(" ",F15,1)-1),AD14)</f>
        <v>H1AF2021.</v>
      </c>
      <c r="AE15" s="127" t="str">
        <f t="shared" si="10"/>
        <v>H1AF2021</v>
      </c>
      <c r="AF15" s="128"/>
      <c r="AG15" s="129"/>
      <c r="AH15" s="130"/>
    </row>
    <row r="16" spans="1:40" s="131" customFormat="1" ht="291" customHeight="1" x14ac:dyDescent="0.2">
      <c r="A16" s="117" t="str">
        <f>IF(ISBLANK(D16),"",COUNTA($D$2:D16))</f>
        <v/>
      </c>
      <c r="B16" s="118">
        <f t="shared" si="0"/>
        <v>15</v>
      </c>
      <c r="C16" s="119"/>
      <c r="D16" s="118"/>
      <c r="E16" s="117" t="s">
        <v>2343</v>
      </c>
      <c r="F16" s="133" t="s">
        <v>2219</v>
      </c>
      <c r="G16" s="133" t="s">
        <v>2215</v>
      </c>
      <c r="H16" s="134" t="s">
        <v>2220</v>
      </c>
      <c r="I16" s="132" t="s">
        <v>2221</v>
      </c>
      <c r="J16" s="132" t="s">
        <v>2222</v>
      </c>
      <c r="K16" s="135">
        <v>2</v>
      </c>
      <c r="L16" s="122">
        <v>44757</v>
      </c>
      <c r="M16" s="122">
        <v>44895</v>
      </c>
      <c r="N16" s="123">
        <f t="shared" si="1"/>
        <v>19.714285714285715</v>
      </c>
      <c r="O16" s="121" t="s">
        <v>331</v>
      </c>
      <c r="P16" s="121">
        <v>2</v>
      </c>
      <c r="Q16" s="124">
        <f>IF(P16/K16&gt;1,100,+P16/K16*100)</f>
        <v>100</v>
      </c>
      <c r="R16" s="123">
        <f>+N16*Q16/100</f>
        <v>19.714285714285715</v>
      </c>
      <c r="S16" s="123">
        <f>IF(M16&lt;=$AG$1,R16,0)</f>
        <v>19.714285714285715</v>
      </c>
      <c r="T16" s="123">
        <f>IF($AG$1&gt;=M16,N16,0)</f>
        <v>19.714285714285715</v>
      </c>
      <c r="U16" s="119"/>
      <c r="V16" s="125" t="str">
        <f>IF(Q16=100,"CUMPLIDA",IF(M16-$AG$1&lt;0,"VENCIDA",IF(M16-$AG$1&lt;=30,"PRÓXIMA A VENCER",IF(Q16&gt;0,"CON AVANCE","EN TERMINO"))))</f>
        <v>CUMPLIDA</v>
      </c>
      <c r="W16" s="125" t="str">
        <f>IF(A16&lt;&gt;"",IF(AC16=1,"VENCIDO",IF(AC16=2,"PRÓXIMO A VENCER",IF(AC16=3,"EN TERMINO",IF(AC16=4,"CON AVANCE",IF(AC16=5,"CUMPLIDO",))))),"")</f>
        <v/>
      </c>
      <c r="X16" s="117" t="s">
        <v>2341</v>
      </c>
      <c r="Y16" s="117" t="str">
        <f t="shared" si="21"/>
        <v>H1AF2021</v>
      </c>
      <c r="Z16" s="126">
        <f>IF(A16&lt;&gt;"",1,Z15+1)</f>
        <v>2</v>
      </c>
      <c r="AA16" s="126" t="str">
        <f t="shared" si="22"/>
        <v>H1AF2021 - 2</v>
      </c>
      <c r="AB16" s="127">
        <f t="shared" si="8"/>
        <v>5</v>
      </c>
      <c r="AC16" s="127">
        <f t="shared" si="9"/>
        <v>1</v>
      </c>
      <c r="AD16" s="127" t="str">
        <f>IF(A16&lt;&gt;"",MID(F16,1,FIND(" ",F16,1)-1),AD15)</f>
        <v>H1AF2021.</v>
      </c>
      <c r="AE16" s="127" t="str">
        <f t="shared" si="10"/>
        <v>H1AF2021</v>
      </c>
      <c r="AF16" s="128"/>
      <c r="AG16" s="129"/>
      <c r="AH16" s="130"/>
    </row>
    <row r="17" spans="1:34" s="131" customFormat="1" ht="291" customHeight="1" x14ac:dyDescent="0.2">
      <c r="A17" s="117" t="str">
        <f>IF(ISBLANK(D17),"",COUNTA($D$2:D17))</f>
        <v/>
      </c>
      <c r="B17" s="118">
        <f t="shared" si="0"/>
        <v>16</v>
      </c>
      <c r="C17" s="119"/>
      <c r="D17" s="118"/>
      <c r="E17" s="117" t="s">
        <v>2343</v>
      </c>
      <c r="F17" s="133" t="s">
        <v>2223</v>
      </c>
      <c r="G17" s="133" t="s">
        <v>2215</v>
      </c>
      <c r="H17" s="134" t="s">
        <v>2224</v>
      </c>
      <c r="I17" s="132" t="s">
        <v>2225</v>
      </c>
      <c r="J17" s="132" t="s">
        <v>2226</v>
      </c>
      <c r="K17" s="135">
        <v>1</v>
      </c>
      <c r="L17" s="122">
        <v>44757</v>
      </c>
      <c r="M17" s="122">
        <v>44925</v>
      </c>
      <c r="N17" s="123">
        <f t="shared" si="1"/>
        <v>24</v>
      </c>
      <c r="O17" s="121" t="s">
        <v>331</v>
      </c>
      <c r="P17" s="121">
        <v>0</v>
      </c>
      <c r="Q17" s="124">
        <f>IF(P17/K17&gt;1,100,+P17/K17*100)</f>
        <v>0</v>
      </c>
      <c r="R17" s="123">
        <f>+N17*Q17/100</f>
        <v>0</v>
      </c>
      <c r="S17" s="123">
        <f>IF(M17&lt;=$AG$1,R17,0)</f>
        <v>0</v>
      </c>
      <c r="T17" s="123">
        <f>IF($AG$1&gt;=M17,N17,0)</f>
        <v>24</v>
      </c>
      <c r="U17" s="119"/>
      <c r="V17" s="125" t="str">
        <f>IF(Q17=100,"CUMPLIDA",IF(M17-$AG$1&lt;0,"VENCIDA",IF(M17-$AG$1&lt;=30,"PRÓXIMA A VENCER",IF(Q17&gt;0,"CON AVANCE","EN TERMINO"))))</f>
        <v>VENCIDA</v>
      </c>
      <c r="W17" s="125" t="str">
        <f>IF(A17&lt;&gt;"",IF(AC17=1,"VENCIDO",IF(AC17=2,"PRÓXIMO A VENCER",IF(AC17=3,"EN TERMINO",IF(AC17=4,"CON AVANCE",IF(AC17=5,"CUMPLIDO",))))),"")</f>
        <v/>
      </c>
      <c r="X17" s="117" t="s">
        <v>2341</v>
      </c>
      <c r="Y17" s="117" t="str">
        <f t="shared" si="21"/>
        <v>H1AF2021</v>
      </c>
      <c r="Z17" s="126">
        <f>IF(A17&lt;&gt;"",1,Z16+1)</f>
        <v>3</v>
      </c>
      <c r="AA17" s="126" t="str">
        <f t="shared" si="22"/>
        <v>H1AF2021 - 3</v>
      </c>
      <c r="AB17" s="127">
        <f t="shared" si="8"/>
        <v>1</v>
      </c>
      <c r="AC17" s="127">
        <f t="shared" si="9"/>
        <v>1</v>
      </c>
      <c r="AD17" s="127" t="str">
        <f>IF(A17&lt;&gt;"",MID(F17,1,FIND(" ",F17,1)-1),AD16)</f>
        <v>H1AF2021.</v>
      </c>
      <c r="AE17" s="127" t="str">
        <f t="shared" si="10"/>
        <v>H1AF2021</v>
      </c>
      <c r="AF17" s="128"/>
      <c r="AG17" s="129"/>
      <c r="AH17" s="130"/>
    </row>
    <row r="18" spans="1:34" s="131" customFormat="1" ht="291" customHeight="1" x14ac:dyDescent="0.2">
      <c r="A18" s="117">
        <f>IF(ISBLANK(D18),"",COUNTA($D$2:D18))</f>
        <v>13</v>
      </c>
      <c r="B18" s="118">
        <f t="shared" si="0"/>
        <v>17</v>
      </c>
      <c r="C18" s="119"/>
      <c r="D18" s="118" t="s">
        <v>711</v>
      </c>
      <c r="E18" s="117" t="s">
        <v>2343</v>
      </c>
      <c r="F18" s="133" t="s">
        <v>2227</v>
      </c>
      <c r="G18" s="133" t="s">
        <v>2228</v>
      </c>
      <c r="H18" s="134" t="s">
        <v>2229</v>
      </c>
      <c r="I18" s="134" t="s">
        <v>2229</v>
      </c>
      <c r="J18" s="132" t="s">
        <v>2230</v>
      </c>
      <c r="K18" s="135">
        <v>1</v>
      </c>
      <c r="L18" s="122">
        <v>44757</v>
      </c>
      <c r="M18" s="122">
        <v>44925</v>
      </c>
      <c r="N18" s="123">
        <f t="shared" si="1"/>
        <v>24</v>
      </c>
      <c r="O18" s="121" t="s">
        <v>331</v>
      </c>
      <c r="P18" s="121">
        <v>1</v>
      </c>
      <c r="Q18" s="124">
        <f>IF(P18/K18&gt;1,100,+P18/K18*100)</f>
        <v>100</v>
      </c>
      <c r="R18" s="123">
        <f>+N18*Q18/100</f>
        <v>24</v>
      </c>
      <c r="S18" s="123">
        <f>IF(M18&lt;=$AG$1,R18,0)</f>
        <v>24</v>
      </c>
      <c r="T18" s="123">
        <f>IF($AG$1&gt;=M18,N18,0)</f>
        <v>24</v>
      </c>
      <c r="U18" s="119"/>
      <c r="V18" s="125" t="str">
        <f>IF(Q18=100,"CUMPLIDA",IF(M18-$AG$1&lt;0,"VENCIDA",IF(M18-$AG$1&lt;=30,"PRÓXIMA A VENCER",IF(Q18&gt;0,"CON AVANCE","EN TERMINO"))))</f>
        <v>CUMPLIDA</v>
      </c>
      <c r="W18" s="125" t="str">
        <f>IF(A18&lt;&gt;"",IF(AC18=1,"VENCIDO",IF(AC18=2,"PRÓXIMO A VENCER",IF(AC18=3,"EN TERMINO",IF(AC18=4,"CON AVANCE",IF(AC18=5,"CUMPLIDO",))))),"")</f>
        <v>VENCIDO</v>
      </c>
      <c r="X18" s="117" t="s">
        <v>2341</v>
      </c>
      <c r="Y18" s="117" t="str">
        <f t="shared" si="21"/>
        <v>H2AF2021</v>
      </c>
      <c r="Z18" s="126">
        <f>IF(A18&lt;&gt;"",1,Z17+1)</f>
        <v>1</v>
      </c>
      <c r="AA18" s="126" t="str">
        <f t="shared" si="22"/>
        <v>H2AF2021 - 1</v>
      </c>
      <c r="AB18" s="127">
        <f t="shared" si="8"/>
        <v>5</v>
      </c>
      <c r="AC18" s="127">
        <f t="shared" si="9"/>
        <v>1</v>
      </c>
      <c r="AD18" s="127" t="str">
        <f>IF(A18&lt;&gt;"",MID(F18,1,FIND(" ",F18,1)-1),AD17)</f>
        <v>H2AF2021.</v>
      </c>
      <c r="AE18" s="127" t="str">
        <f t="shared" si="10"/>
        <v>H2AF2021</v>
      </c>
      <c r="AF18" s="128"/>
      <c r="AG18" s="129"/>
      <c r="AH18" s="130"/>
    </row>
    <row r="19" spans="1:34" s="131" customFormat="1" ht="291" customHeight="1" x14ac:dyDescent="0.2">
      <c r="A19" s="117" t="str">
        <f>IF(ISBLANK(D19),"",COUNTA($D$2:D19))</f>
        <v/>
      </c>
      <c r="B19" s="118">
        <f t="shared" si="0"/>
        <v>18</v>
      </c>
      <c r="C19" s="119"/>
      <c r="D19" s="118"/>
      <c r="E19" s="117" t="s">
        <v>2343</v>
      </c>
      <c r="F19" s="133" t="s">
        <v>2231</v>
      </c>
      <c r="G19" s="133" t="s">
        <v>2228</v>
      </c>
      <c r="H19" s="136" t="s">
        <v>2232</v>
      </c>
      <c r="I19" s="136" t="s">
        <v>2233</v>
      </c>
      <c r="J19" s="135" t="s">
        <v>2234</v>
      </c>
      <c r="K19" s="135">
        <v>1</v>
      </c>
      <c r="L19" s="122">
        <v>44757</v>
      </c>
      <c r="M19" s="122">
        <v>44925</v>
      </c>
      <c r="N19" s="123">
        <f t="shared" si="1"/>
        <v>24</v>
      </c>
      <c r="O19" s="121" t="s">
        <v>331</v>
      </c>
      <c r="P19" s="121">
        <v>0</v>
      </c>
      <c r="Q19" s="124">
        <f>IF(P19/K19&gt;1,100,+P19/K19*100)</f>
        <v>0</v>
      </c>
      <c r="R19" s="123">
        <f>+N19*Q19/100</f>
        <v>0</v>
      </c>
      <c r="S19" s="123">
        <f>IF(M19&lt;=$AG$1,R19,0)</f>
        <v>0</v>
      </c>
      <c r="T19" s="123">
        <f>IF($AG$1&gt;=M19,N19,0)</f>
        <v>24</v>
      </c>
      <c r="U19" s="119"/>
      <c r="V19" s="125" t="str">
        <f>IF(Q19=100,"CUMPLIDA",IF(M19-$AG$1&lt;0,"VENCIDA",IF(M19-$AG$1&lt;=30,"PRÓXIMA A VENCER",IF(Q19&gt;0,"CON AVANCE","EN TERMINO"))))</f>
        <v>VENCIDA</v>
      </c>
      <c r="W19" s="125" t="str">
        <f>IF(A19&lt;&gt;"",IF(AC19=1,"VENCIDO",IF(AC19=2,"PRÓXIMO A VENCER",IF(AC19=3,"EN TERMINO",IF(AC19=4,"CON AVANCE",IF(AC19=5,"CUMPLIDO",))))),"")</f>
        <v/>
      </c>
      <c r="X19" s="117" t="s">
        <v>2341</v>
      </c>
      <c r="Y19" s="117" t="str">
        <f t="shared" si="21"/>
        <v>H2AF2021</v>
      </c>
      <c r="Z19" s="126">
        <f>IF(A19&lt;&gt;"",1,Z18+1)</f>
        <v>2</v>
      </c>
      <c r="AA19" s="126" t="str">
        <f t="shared" si="22"/>
        <v>H2AF2021 - 2</v>
      </c>
      <c r="AB19" s="127">
        <f t="shared" si="8"/>
        <v>1</v>
      </c>
      <c r="AC19" s="127">
        <f t="shared" si="9"/>
        <v>1</v>
      </c>
      <c r="AD19" s="127" t="str">
        <f>IF(A19&lt;&gt;"",MID(F19,1,FIND(" ",F19,1)-1),AD18)</f>
        <v>H2AF2021.</v>
      </c>
      <c r="AE19" s="127" t="str">
        <f t="shared" si="10"/>
        <v>H2AF2021</v>
      </c>
      <c r="AF19" s="128"/>
      <c r="AG19" s="129"/>
      <c r="AH19" s="130"/>
    </row>
    <row r="20" spans="1:34" s="131" customFormat="1" ht="291" customHeight="1" x14ac:dyDescent="0.2">
      <c r="A20" s="117">
        <f>IF(ISBLANK(D20),"",COUNTA($D$2:D20))</f>
        <v>14</v>
      </c>
      <c r="B20" s="118">
        <f t="shared" si="0"/>
        <v>19</v>
      </c>
      <c r="C20" s="119"/>
      <c r="D20" s="118" t="s">
        <v>710</v>
      </c>
      <c r="E20" s="117" t="s">
        <v>2344</v>
      </c>
      <c r="F20" s="133" t="s">
        <v>2235</v>
      </c>
      <c r="G20" s="133" t="s">
        <v>2236</v>
      </c>
      <c r="H20" s="137" t="s">
        <v>2237</v>
      </c>
      <c r="I20" s="137" t="s">
        <v>2238</v>
      </c>
      <c r="J20" s="135" t="s">
        <v>2234</v>
      </c>
      <c r="K20" s="135">
        <v>1</v>
      </c>
      <c r="L20" s="122">
        <v>44757</v>
      </c>
      <c r="M20" s="138">
        <v>44925</v>
      </c>
      <c r="N20" s="123">
        <f t="shared" si="1"/>
        <v>24</v>
      </c>
      <c r="O20" s="121" t="s">
        <v>331</v>
      </c>
      <c r="P20" s="121">
        <v>0</v>
      </c>
      <c r="Q20" s="124">
        <f>IF(P20/K20&gt;1,100,+P20/K20*100)</f>
        <v>0</v>
      </c>
      <c r="R20" s="123">
        <f>+N20*Q20/100</f>
        <v>0</v>
      </c>
      <c r="S20" s="123">
        <f>IF(M20&lt;=$AG$1,R20,0)</f>
        <v>0</v>
      </c>
      <c r="T20" s="123">
        <f>IF($AG$1&gt;=M20,N20,0)</f>
        <v>24</v>
      </c>
      <c r="U20" s="119"/>
      <c r="V20" s="125" t="str">
        <f>IF(Q20=100,"CUMPLIDA",IF(M20-$AG$1&lt;0,"VENCIDA",IF(M20-$AG$1&lt;=30,"PRÓXIMA A VENCER",IF(Q20&gt;0,"CON AVANCE","EN TERMINO"))))</f>
        <v>VENCIDA</v>
      </c>
      <c r="W20" s="125" t="str">
        <f>IF(A20&lt;&gt;"",IF(AC20=1,"VENCIDO",IF(AC20=2,"PRÓXIMO A VENCER",IF(AC20=3,"EN TERMINO",IF(AC20=4,"CON AVANCE",IF(AC20=5,"CUMPLIDO",))))),"")</f>
        <v>VENCIDO</v>
      </c>
      <c r="X20" s="117" t="s">
        <v>2341</v>
      </c>
      <c r="Y20" s="117" t="str">
        <f t="shared" si="21"/>
        <v>H3AF2021</v>
      </c>
      <c r="Z20" s="126">
        <f>IF(A20&lt;&gt;"",1,Z19+1)</f>
        <v>1</v>
      </c>
      <c r="AA20" s="126" t="str">
        <f t="shared" si="22"/>
        <v>H3AF2021 - 1</v>
      </c>
      <c r="AB20" s="127">
        <f t="shared" si="8"/>
        <v>1</v>
      </c>
      <c r="AC20" s="127">
        <f t="shared" si="9"/>
        <v>1</v>
      </c>
      <c r="AD20" s="127" t="str">
        <f>IF(A20&lt;&gt;"",MID(F20,1,FIND(" ",F20,1)-1),AD19)</f>
        <v>H3AF2021.</v>
      </c>
      <c r="AE20" s="127" t="str">
        <f t="shared" si="10"/>
        <v>H3AF2021</v>
      </c>
      <c r="AF20" s="128"/>
      <c r="AG20" s="129"/>
      <c r="AH20" s="130"/>
    </row>
    <row r="21" spans="1:34" s="131" customFormat="1" ht="291" customHeight="1" x14ac:dyDescent="0.2">
      <c r="A21" s="117" t="str">
        <f>IF(ISBLANK(D21),"",COUNTA($D$2:D21))</f>
        <v/>
      </c>
      <c r="B21" s="118">
        <f t="shared" si="0"/>
        <v>20</v>
      </c>
      <c r="C21" s="119"/>
      <c r="D21" s="118"/>
      <c r="E21" s="117" t="s">
        <v>2344</v>
      </c>
      <c r="F21" s="133" t="s">
        <v>2239</v>
      </c>
      <c r="G21" s="133" t="s">
        <v>2236</v>
      </c>
      <c r="H21" s="137" t="s">
        <v>2240</v>
      </c>
      <c r="I21" s="137" t="s">
        <v>2241</v>
      </c>
      <c r="J21" s="135" t="s">
        <v>2242</v>
      </c>
      <c r="K21" s="135">
        <v>2</v>
      </c>
      <c r="L21" s="122">
        <v>44772</v>
      </c>
      <c r="M21" s="138">
        <v>44926</v>
      </c>
      <c r="N21" s="123">
        <f t="shared" si="1"/>
        <v>22</v>
      </c>
      <c r="O21" s="121" t="s">
        <v>2331</v>
      </c>
      <c r="P21" s="121">
        <v>0</v>
      </c>
      <c r="Q21" s="124">
        <f>IF(P21/K21&gt;1,100,+P21/K21*100)</f>
        <v>0</v>
      </c>
      <c r="R21" s="123">
        <f>+N21*Q21/100</f>
        <v>0</v>
      </c>
      <c r="S21" s="123">
        <f>IF(M21&lt;=$AG$1,R21,0)</f>
        <v>0</v>
      </c>
      <c r="T21" s="123">
        <f>IF($AG$1&gt;=M21,N21,0)</f>
        <v>22</v>
      </c>
      <c r="U21" s="119"/>
      <c r="V21" s="125" t="str">
        <f>IF(Q21=100,"CUMPLIDA",IF(M21-$AG$1&lt;0,"VENCIDA",IF(M21-$AG$1&lt;=30,"PRÓXIMA A VENCER",IF(Q21&gt;0,"CON AVANCE","EN TERMINO"))))</f>
        <v>VENCIDA</v>
      </c>
      <c r="W21" s="125" t="str">
        <f>IF(A21&lt;&gt;"",IF(AC21=1,"VENCIDO",IF(AC21=2,"PRÓXIMO A VENCER",IF(AC21=3,"EN TERMINO",IF(AC21=4,"CON AVANCE",IF(AC21=5,"CUMPLIDO",))))),"")</f>
        <v/>
      </c>
      <c r="X21" s="117" t="s">
        <v>2341</v>
      </c>
      <c r="Y21" s="117" t="str">
        <f t="shared" si="21"/>
        <v>H3AF2021</v>
      </c>
      <c r="Z21" s="126">
        <f>IF(A21&lt;&gt;"",1,Z20+1)</f>
        <v>2</v>
      </c>
      <c r="AA21" s="126" t="str">
        <f t="shared" si="22"/>
        <v>H3AF2021 - 2</v>
      </c>
      <c r="AB21" s="127">
        <f t="shared" si="8"/>
        <v>1</v>
      </c>
      <c r="AC21" s="127">
        <f t="shared" si="9"/>
        <v>1</v>
      </c>
      <c r="AD21" s="127" t="str">
        <f>IF(A21&lt;&gt;"",MID(F21,1,FIND(" ",F21,1)-1),AD20)</f>
        <v>H3AF2021.</v>
      </c>
      <c r="AE21" s="127" t="str">
        <f t="shared" si="10"/>
        <v>H3AF2021</v>
      </c>
      <c r="AF21" s="128"/>
      <c r="AG21" s="129"/>
      <c r="AH21" s="130"/>
    </row>
    <row r="22" spans="1:34" s="131" customFormat="1" ht="291" customHeight="1" x14ac:dyDescent="0.2">
      <c r="A22" s="117">
        <f>IF(ISBLANK(D22),"",COUNTA($D$2:D22))</f>
        <v>15</v>
      </c>
      <c r="B22" s="118">
        <f t="shared" si="0"/>
        <v>21</v>
      </c>
      <c r="C22" s="119"/>
      <c r="D22" s="118" t="s">
        <v>710</v>
      </c>
      <c r="E22" s="117" t="s">
        <v>2343</v>
      </c>
      <c r="F22" s="133" t="s">
        <v>2243</v>
      </c>
      <c r="G22" s="133" t="s">
        <v>2244</v>
      </c>
      <c r="H22" s="137" t="s">
        <v>2245</v>
      </c>
      <c r="I22" s="137" t="s">
        <v>2246</v>
      </c>
      <c r="J22" s="135" t="s">
        <v>2234</v>
      </c>
      <c r="K22" s="135">
        <v>1</v>
      </c>
      <c r="L22" s="122">
        <v>44757</v>
      </c>
      <c r="M22" s="138">
        <v>44925</v>
      </c>
      <c r="N22" s="123">
        <f t="shared" si="1"/>
        <v>24</v>
      </c>
      <c r="O22" s="121" t="s">
        <v>331</v>
      </c>
      <c r="P22" s="121">
        <v>0</v>
      </c>
      <c r="Q22" s="124">
        <f>IF(P22/K22&gt;1,100,+P22/K22*100)</f>
        <v>0</v>
      </c>
      <c r="R22" s="123">
        <f>+N22*Q22/100</f>
        <v>0</v>
      </c>
      <c r="S22" s="123">
        <f>IF(M22&lt;=$AG$1,R22,0)</f>
        <v>0</v>
      </c>
      <c r="T22" s="123">
        <f>IF($AG$1&gt;=M22,N22,0)</f>
        <v>24</v>
      </c>
      <c r="U22" s="119"/>
      <c r="V22" s="125" t="str">
        <f>IF(Q22=100,"CUMPLIDA",IF(M22-$AG$1&lt;0,"VENCIDA",IF(M22-$AG$1&lt;=30,"PRÓXIMA A VENCER",IF(Q22&gt;0,"CON AVANCE","EN TERMINO"))))</f>
        <v>VENCIDA</v>
      </c>
      <c r="W22" s="125" t="str">
        <f>IF(A22&lt;&gt;"",IF(AC22=1,"VENCIDO",IF(AC22=2,"PRÓXIMO A VENCER",IF(AC22=3,"EN TERMINO",IF(AC22=4,"CON AVANCE",IF(AC22=5,"CUMPLIDO",))))),"")</f>
        <v>VENCIDO</v>
      </c>
      <c r="X22" s="117" t="s">
        <v>2341</v>
      </c>
      <c r="Y22" s="117" t="str">
        <f t="shared" si="21"/>
        <v>H4AF2021</v>
      </c>
      <c r="Z22" s="126">
        <f>IF(A22&lt;&gt;"",1,Z21+1)</f>
        <v>1</v>
      </c>
      <c r="AA22" s="126" t="str">
        <f t="shared" si="22"/>
        <v>H4AF2021 - 1</v>
      </c>
      <c r="AB22" s="127">
        <f t="shared" si="8"/>
        <v>1</v>
      </c>
      <c r="AC22" s="127">
        <f t="shared" si="9"/>
        <v>1</v>
      </c>
      <c r="AD22" s="127" t="str">
        <f>IF(A22&lt;&gt;"",MID(F22,1,FIND(" ",F22,1)-1),AD21)</f>
        <v>H4AF2021.</v>
      </c>
      <c r="AE22" s="127" t="str">
        <f t="shared" si="10"/>
        <v>H4AF2021</v>
      </c>
      <c r="AF22" s="128"/>
      <c r="AG22" s="129"/>
      <c r="AH22" s="130"/>
    </row>
    <row r="23" spans="1:34" s="131" customFormat="1" ht="291" customHeight="1" x14ac:dyDescent="0.2">
      <c r="A23" s="117">
        <f>IF(ISBLANK(D23),"",COUNTA($D$2:D23))</f>
        <v>16</v>
      </c>
      <c r="B23" s="118">
        <f t="shared" si="0"/>
        <v>22</v>
      </c>
      <c r="C23" s="119"/>
      <c r="D23" s="118" t="s">
        <v>711</v>
      </c>
      <c r="E23" s="117" t="s">
        <v>92</v>
      </c>
      <c r="F23" s="133" t="s">
        <v>2247</v>
      </c>
      <c r="G23" s="133" t="s">
        <v>2248</v>
      </c>
      <c r="H23" s="137" t="s">
        <v>2249</v>
      </c>
      <c r="I23" s="137" t="s">
        <v>2250</v>
      </c>
      <c r="J23" s="135" t="s">
        <v>2226</v>
      </c>
      <c r="K23" s="135">
        <v>1</v>
      </c>
      <c r="L23" s="122">
        <v>44757</v>
      </c>
      <c r="M23" s="138">
        <v>44925</v>
      </c>
      <c r="N23" s="123">
        <f t="shared" si="1"/>
        <v>24</v>
      </c>
      <c r="O23" s="121" t="s">
        <v>331</v>
      </c>
      <c r="P23" s="121">
        <v>0</v>
      </c>
      <c r="Q23" s="124">
        <f>IF(P23/K23&gt;1,100,+P23/K23*100)</f>
        <v>0</v>
      </c>
      <c r="R23" s="123">
        <f>+N23*Q23/100</f>
        <v>0</v>
      </c>
      <c r="S23" s="123">
        <f>IF(M23&lt;=$AG$1,R23,0)</f>
        <v>0</v>
      </c>
      <c r="T23" s="123">
        <f>IF($AG$1&gt;=M23,N23,0)</f>
        <v>24</v>
      </c>
      <c r="U23" s="119"/>
      <c r="V23" s="125" t="str">
        <f>IF(Q23=100,"CUMPLIDA",IF(M23-$AG$1&lt;0,"VENCIDA",IF(M23-$AG$1&lt;=30,"PRÓXIMA A VENCER",IF(Q23&gt;0,"CON AVANCE","EN TERMINO"))))</f>
        <v>VENCIDA</v>
      </c>
      <c r="W23" s="125" t="str">
        <f>IF(A23&lt;&gt;"",IF(AC23=1,"VENCIDO",IF(AC23=2,"PRÓXIMO A VENCER",IF(AC23=3,"EN TERMINO",IF(AC23=4,"CON AVANCE",IF(AC23=5,"CUMPLIDO",))))),"")</f>
        <v>VENCIDO</v>
      </c>
      <c r="X23" s="117" t="s">
        <v>2341</v>
      </c>
      <c r="Y23" s="117" t="str">
        <f t="shared" si="21"/>
        <v>H5AF2021</v>
      </c>
      <c r="Z23" s="126">
        <f>IF(A23&lt;&gt;"",1,Z22+1)</f>
        <v>1</v>
      </c>
      <c r="AA23" s="126" t="str">
        <f t="shared" si="22"/>
        <v>H5AF2021 - 1</v>
      </c>
      <c r="AB23" s="127">
        <f t="shared" si="8"/>
        <v>1</v>
      </c>
      <c r="AC23" s="127">
        <f t="shared" si="9"/>
        <v>1</v>
      </c>
      <c r="AD23" s="127" t="str">
        <f>IF(A23&lt;&gt;"",MID(F23,1,FIND(" ",F23,1)-1),AD22)</f>
        <v>H5AF2021.</v>
      </c>
      <c r="AE23" s="127" t="str">
        <f t="shared" si="10"/>
        <v>H5AF2021</v>
      </c>
      <c r="AF23" s="128"/>
      <c r="AG23" s="129"/>
      <c r="AH23" s="130"/>
    </row>
    <row r="24" spans="1:34" s="131" customFormat="1" ht="291" customHeight="1" x14ac:dyDescent="0.2">
      <c r="A24" s="117">
        <f>IF(ISBLANK(D24),"",COUNTA($D$2:D24))</f>
        <v>17</v>
      </c>
      <c r="B24" s="118">
        <f t="shared" si="0"/>
        <v>23</v>
      </c>
      <c r="C24" s="119"/>
      <c r="D24" s="118" t="s">
        <v>711</v>
      </c>
      <c r="E24" s="117" t="s">
        <v>2345</v>
      </c>
      <c r="F24" s="133" t="s">
        <v>2251</v>
      </c>
      <c r="G24" s="133" t="s">
        <v>2252</v>
      </c>
      <c r="H24" s="137" t="s">
        <v>2253</v>
      </c>
      <c r="I24" s="137" t="s">
        <v>2253</v>
      </c>
      <c r="J24" s="135" t="s">
        <v>2226</v>
      </c>
      <c r="K24" s="135">
        <v>1</v>
      </c>
      <c r="L24" s="122">
        <v>44757</v>
      </c>
      <c r="M24" s="138">
        <v>44925</v>
      </c>
      <c r="N24" s="123">
        <f t="shared" si="1"/>
        <v>24</v>
      </c>
      <c r="O24" s="121" t="s">
        <v>331</v>
      </c>
      <c r="P24" s="121">
        <v>0</v>
      </c>
      <c r="Q24" s="124">
        <f>IF(P24/K24&gt;1,100,+P24/K24*100)</f>
        <v>0</v>
      </c>
      <c r="R24" s="123">
        <f>+N24*Q24/100</f>
        <v>0</v>
      </c>
      <c r="S24" s="123">
        <f>IF(M24&lt;=$AG$1,R24,0)</f>
        <v>0</v>
      </c>
      <c r="T24" s="123">
        <f>IF($AG$1&gt;=M24,N24,0)</f>
        <v>24</v>
      </c>
      <c r="U24" s="119"/>
      <c r="V24" s="125" t="str">
        <f>IF(Q24=100,"CUMPLIDA",IF(M24-$AG$1&lt;0,"VENCIDA",IF(M24-$AG$1&lt;=30,"PRÓXIMA A VENCER",IF(Q24&gt;0,"CON AVANCE","EN TERMINO"))))</f>
        <v>VENCIDA</v>
      </c>
      <c r="W24" s="125" t="str">
        <f>IF(A24&lt;&gt;"",IF(AC24=1,"VENCIDO",IF(AC24=2,"PRÓXIMO A VENCER",IF(AC24=3,"EN TERMINO",IF(AC24=4,"CON AVANCE",IF(AC24=5,"CUMPLIDO",))))),"")</f>
        <v>VENCIDO</v>
      </c>
      <c r="X24" s="117" t="s">
        <v>2341</v>
      </c>
      <c r="Y24" s="117" t="str">
        <f t="shared" si="21"/>
        <v>H6AF2021</v>
      </c>
      <c r="Z24" s="126">
        <f>IF(A24&lt;&gt;"",1,Z23+1)</f>
        <v>1</v>
      </c>
      <c r="AA24" s="126" t="str">
        <f t="shared" si="22"/>
        <v>H6AF2021 - 1</v>
      </c>
      <c r="AB24" s="127">
        <f t="shared" si="8"/>
        <v>1</v>
      </c>
      <c r="AC24" s="127">
        <f t="shared" si="9"/>
        <v>1</v>
      </c>
      <c r="AD24" s="127" t="str">
        <f>IF(A24&lt;&gt;"",MID(F24,1,FIND(" ",F24,1)-1),AD23)</f>
        <v>H6AF2021.</v>
      </c>
      <c r="AE24" s="127" t="str">
        <f t="shared" si="10"/>
        <v>H6AF2021</v>
      </c>
      <c r="AF24" s="128"/>
      <c r="AG24" s="129"/>
      <c r="AH24" s="130"/>
    </row>
    <row r="25" spans="1:34" s="131" customFormat="1" ht="291" customHeight="1" x14ac:dyDescent="0.2">
      <c r="A25" s="117" t="str">
        <f>IF(ISBLANK(D25),"",COUNTA($D$2:D25))</f>
        <v/>
      </c>
      <c r="B25" s="118">
        <f t="shared" si="0"/>
        <v>24</v>
      </c>
      <c r="C25" s="119"/>
      <c r="D25" s="118"/>
      <c r="E25" s="117" t="s">
        <v>2345</v>
      </c>
      <c r="F25" s="133" t="s">
        <v>2254</v>
      </c>
      <c r="G25" s="133" t="s">
        <v>2252</v>
      </c>
      <c r="H25" s="137" t="s">
        <v>2255</v>
      </c>
      <c r="I25" s="137" t="s">
        <v>2255</v>
      </c>
      <c r="J25" s="135" t="s">
        <v>2256</v>
      </c>
      <c r="K25" s="135">
        <v>2</v>
      </c>
      <c r="L25" s="122">
        <v>44757</v>
      </c>
      <c r="M25" s="138">
        <v>44925</v>
      </c>
      <c r="N25" s="123">
        <f t="shared" si="1"/>
        <v>24</v>
      </c>
      <c r="O25" s="121" t="s">
        <v>331</v>
      </c>
      <c r="P25" s="121">
        <v>0</v>
      </c>
      <c r="Q25" s="124">
        <f>IF(P25/K25&gt;1,100,+P25/K25*100)</f>
        <v>0</v>
      </c>
      <c r="R25" s="123">
        <f>+N25*Q25/100</f>
        <v>0</v>
      </c>
      <c r="S25" s="123">
        <f>IF(M25&lt;=$AG$1,R25,0)</f>
        <v>0</v>
      </c>
      <c r="T25" s="123">
        <f>IF($AG$1&gt;=M25,N25,0)</f>
        <v>24</v>
      </c>
      <c r="U25" s="119"/>
      <c r="V25" s="125" t="str">
        <f>IF(Q25=100,"CUMPLIDA",IF(M25-$AG$1&lt;0,"VENCIDA",IF(M25-$AG$1&lt;=30,"PRÓXIMA A VENCER",IF(Q25&gt;0,"CON AVANCE","EN TERMINO"))))</f>
        <v>VENCIDA</v>
      </c>
      <c r="W25" s="125" t="str">
        <f>IF(A25&lt;&gt;"",IF(AC25=1,"VENCIDO",IF(AC25=2,"PRÓXIMO A VENCER",IF(AC25=3,"EN TERMINO",IF(AC25=4,"CON AVANCE",IF(AC25=5,"CUMPLIDO",))))),"")</f>
        <v/>
      </c>
      <c r="X25" s="117" t="s">
        <v>2341</v>
      </c>
      <c r="Y25" s="117" t="str">
        <f t="shared" si="21"/>
        <v>H6AF2021</v>
      </c>
      <c r="Z25" s="126">
        <f>IF(A25&lt;&gt;"",1,Z24+1)</f>
        <v>2</v>
      </c>
      <c r="AA25" s="126" t="str">
        <f t="shared" si="22"/>
        <v>H6AF2021 - 2</v>
      </c>
      <c r="AB25" s="127">
        <f t="shared" si="8"/>
        <v>1</v>
      </c>
      <c r="AC25" s="127">
        <f t="shared" si="9"/>
        <v>1</v>
      </c>
      <c r="AD25" s="127" t="str">
        <f>IF(A25&lt;&gt;"",MID(F25,1,FIND(" ",F25,1)-1),AD24)</f>
        <v>H6AF2021.</v>
      </c>
      <c r="AE25" s="127" t="str">
        <f t="shared" si="10"/>
        <v>H6AF2021</v>
      </c>
      <c r="AF25" s="128"/>
      <c r="AG25" s="129"/>
      <c r="AH25" s="130"/>
    </row>
    <row r="26" spans="1:34" s="131" customFormat="1" ht="291" customHeight="1" x14ac:dyDescent="0.2">
      <c r="A26" s="117">
        <f>IF(ISBLANK(D26),"",COUNTA($D$2:D26))</f>
        <v>18</v>
      </c>
      <c r="B26" s="118">
        <f t="shared" si="0"/>
        <v>25</v>
      </c>
      <c r="C26" s="119"/>
      <c r="D26" s="118" t="s">
        <v>710</v>
      </c>
      <c r="E26" s="117" t="s">
        <v>2344</v>
      </c>
      <c r="F26" s="133" t="s">
        <v>2257</v>
      </c>
      <c r="G26" s="133" t="s">
        <v>2258</v>
      </c>
      <c r="H26" s="137" t="s">
        <v>2259</v>
      </c>
      <c r="I26" s="137" t="s">
        <v>2260</v>
      </c>
      <c r="J26" s="135" t="s">
        <v>2261</v>
      </c>
      <c r="K26" s="135">
        <v>1</v>
      </c>
      <c r="L26" s="122">
        <v>44757</v>
      </c>
      <c r="M26" s="138">
        <v>44925</v>
      </c>
      <c r="N26" s="123">
        <f t="shared" si="1"/>
        <v>24</v>
      </c>
      <c r="O26" s="121" t="s">
        <v>331</v>
      </c>
      <c r="P26" s="121">
        <v>0</v>
      </c>
      <c r="Q26" s="124">
        <f>IF(P26/K26&gt;1,100,+P26/K26*100)</f>
        <v>0</v>
      </c>
      <c r="R26" s="123">
        <f>+N26*Q26/100</f>
        <v>0</v>
      </c>
      <c r="S26" s="123">
        <f>IF(M26&lt;=$AG$1,R26,0)</f>
        <v>0</v>
      </c>
      <c r="T26" s="123">
        <f>IF($AG$1&gt;=M26,N26,0)</f>
        <v>24</v>
      </c>
      <c r="U26" s="119"/>
      <c r="V26" s="125" t="str">
        <f>IF(Q26=100,"CUMPLIDA",IF(M26-$AG$1&lt;0,"VENCIDA",IF(M26-$AG$1&lt;=30,"PRÓXIMA A VENCER",IF(Q26&gt;0,"CON AVANCE","EN TERMINO"))))</f>
        <v>VENCIDA</v>
      </c>
      <c r="W26" s="125" t="str">
        <f>IF(A26&lt;&gt;"",IF(AC26=1,"VENCIDO",IF(AC26=2,"PRÓXIMO A VENCER",IF(AC26=3,"EN TERMINO",IF(AC26=4,"CON AVANCE",IF(AC26=5,"CUMPLIDO",))))),"")</f>
        <v>VENCIDO</v>
      </c>
      <c r="X26" s="117" t="s">
        <v>2341</v>
      </c>
      <c r="Y26" s="117" t="str">
        <f t="shared" si="21"/>
        <v>H7AF2021</v>
      </c>
      <c r="Z26" s="126">
        <f>IF(A26&lt;&gt;"",1,Z25+1)</f>
        <v>1</v>
      </c>
      <c r="AA26" s="126" t="str">
        <f t="shared" si="22"/>
        <v>H7AF2021 - 1</v>
      </c>
      <c r="AB26" s="127">
        <f t="shared" si="8"/>
        <v>1</v>
      </c>
      <c r="AC26" s="127">
        <f t="shared" si="9"/>
        <v>1</v>
      </c>
      <c r="AD26" s="127" t="str">
        <f>IF(A26&lt;&gt;"",MID(F26,1,FIND(" ",F26,1)-1),AD25)</f>
        <v>H7AF2021.</v>
      </c>
      <c r="AE26" s="127" t="str">
        <f t="shared" si="10"/>
        <v>H7AF2021</v>
      </c>
      <c r="AF26" s="128"/>
      <c r="AG26" s="129"/>
      <c r="AH26" s="130"/>
    </row>
    <row r="27" spans="1:34" s="131" customFormat="1" ht="291" customHeight="1" x14ac:dyDescent="0.2">
      <c r="A27" s="117">
        <f>IF(ISBLANK(D27),"",COUNTA($D$2:D27))</f>
        <v>19</v>
      </c>
      <c r="B27" s="118">
        <f t="shared" si="0"/>
        <v>26</v>
      </c>
      <c r="C27" s="119"/>
      <c r="D27" s="118" t="s">
        <v>710</v>
      </c>
      <c r="E27" s="117" t="s">
        <v>2346</v>
      </c>
      <c r="F27" s="133" t="s">
        <v>2262</v>
      </c>
      <c r="G27" s="133" t="s">
        <v>2263</v>
      </c>
      <c r="H27" s="137" t="s">
        <v>2264</v>
      </c>
      <c r="I27" s="137" t="s">
        <v>2043</v>
      </c>
      <c r="J27" s="135" t="s">
        <v>2265</v>
      </c>
      <c r="K27" s="135">
        <v>5</v>
      </c>
      <c r="L27" s="122">
        <v>44767</v>
      </c>
      <c r="M27" s="122">
        <v>44895</v>
      </c>
      <c r="N27" s="123">
        <f t="shared" si="1"/>
        <v>18.285714285714285</v>
      </c>
      <c r="O27" s="121" t="s">
        <v>2332</v>
      </c>
      <c r="P27" s="121">
        <v>5</v>
      </c>
      <c r="Q27" s="124">
        <f>IF(P27/K27&gt;1,100,+P27/K27*100)</f>
        <v>100</v>
      </c>
      <c r="R27" s="123">
        <f>+N27*Q27/100</f>
        <v>18.285714285714285</v>
      </c>
      <c r="S27" s="123">
        <f>IF(M27&lt;=$AG$1,R27,0)</f>
        <v>18.285714285714285</v>
      </c>
      <c r="T27" s="123">
        <f>IF($AG$1&gt;=M27,N27,0)</f>
        <v>18.285714285714285</v>
      </c>
      <c r="U27" s="119"/>
      <c r="V27" s="125" t="str">
        <f>IF(Q27=100,"CUMPLIDA",IF(M27-$AG$1&lt;0,"VENCIDA",IF(M27-$AG$1&lt;=30,"PRÓXIMA A VENCER",IF(Q27&gt;0,"CON AVANCE","EN TERMINO"))))</f>
        <v>CUMPLIDA</v>
      </c>
      <c r="W27" s="125" t="str">
        <f>IF(A27&lt;&gt;"",IF(AC27=1,"VENCIDO",IF(AC27=2,"PRÓXIMO A VENCER",IF(AC27=3,"EN TERMINO",IF(AC27=4,"CON AVANCE",IF(AC27=5,"CUMPLIDO",))))),"")</f>
        <v>CUMPLIDO</v>
      </c>
      <c r="X27" s="117" t="s">
        <v>2341</v>
      </c>
      <c r="Y27" s="117" t="str">
        <f t="shared" si="21"/>
        <v>H8AF2021</v>
      </c>
      <c r="Z27" s="126">
        <f>IF(A27&lt;&gt;"",1,Z26+1)</f>
        <v>1</v>
      </c>
      <c r="AA27" s="126" t="str">
        <f t="shared" si="22"/>
        <v>H8AF2021 - 1</v>
      </c>
      <c r="AB27" s="127">
        <f t="shared" si="8"/>
        <v>5</v>
      </c>
      <c r="AC27" s="127">
        <f t="shared" si="9"/>
        <v>5</v>
      </c>
      <c r="AD27" s="127" t="str">
        <f>IF(A27&lt;&gt;"",MID(F27,1,FIND(" ",F27,1)-1),AD26)</f>
        <v>H8AF2021.</v>
      </c>
      <c r="AE27" s="127" t="str">
        <f t="shared" si="10"/>
        <v>H8AF2021</v>
      </c>
      <c r="AF27" s="128"/>
      <c r="AG27" s="129"/>
      <c r="AH27" s="130"/>
    </row>
    <row r="28" spans="1:34" s="131" customFormat="1" ht="291" customHeight="1" x14ac:dyDescent="0.2">
      <c r="A28" s="117" t="str">
        <f>IF(ISBLANK(D28),"",COUNTA($D$2:D28))</f>
        <v/>
      </c>
      <c r="B28" s="118">
        <f t="shared" si="0"/>
        <v>27</v>
      </c>
      <c r="C28" s="119"/>
      <c r="D28" s="118"/>
      <c r="E28" s="117" t="s">
        <v>2346</v>
      </c>
      <c r="F28" s="133" t="s">
        <v>2266</v>
      </c>
      <c r="G28" s="133" t="s">
        <v>2263</v>
      </c>
      <c r="H28" s="137" t="s">
        <v>2267</v>
      </c>
      <c r="I28" s="137" t="s">
        <v>2268</v>
      </c>
      <c r="J28" s="135" t="s">
        <v>2269</v>
      </c>
      <c r="K28" s="135">
        <v>2</v>
      </c>
      <c r="L28" s="122">
        <v>44788</v>
      </c>
      <c r="M28" s="122">
        <v>44895</v>
      </c>
      <c r="N28" s="123">
        <f t="shared" si="1"/>
        <v>15.285714285714286</v>
      </c>
      <c r="O28" s="121" t="s">
        <v>2333</v>
      </c>
      <c r="P28" s="121">
        <v>2</v>
      </c>
      <c r="Q28" s="124">
        <f>IF(P28/K28&gt;1,100,+P28/K28*100)</f>
        <v>100</v>
      </c>
      <c r="R28" s="123">
        <f>+N28*Q28/100</f>
        <v>15.285714285714286</v>
      </c>
      <c r="S28" s="123">
        <f>IF(M28&lt;=$AG$1,R28,0)</f>
        <v>15.285714285714286</v>
      </c>
      <c r="T28" s="123">
        <f>IF($AG$1&gt;=M28,N28,0)</f>
        <v>15.285714285714286</v>
      </c>
      <c r="U28" s="119"/>
      <c r="V28" s="125" t="str">
        <f>IF(Q28=100,"CUMPLIDA",IF(M28-$AG$1&lt;0,"VENCIDA",IF(M28-$AG$1&lt;=30,"PRÓXIMA A VENCER",IF(Q28&gt;0,"CON AVANCE","EN TERMINO"))))</f>
        <v>CUMPLIDA</v>
      </c>
      <c r="W28" s="125" t="str">
        <f>IF(A28&lt;&gt;"",IF(AC28=1,"VENCIDO",IF(AC28=2,"PRÓXIMO A VENCER",IF(AC28=3,"EN TERMINO",IF(AC28=4,"CON AVANCE",IF(AC28=5,"CUMPLIDO",))))),"")</f>
        <v/>
      </c>
      <c r="X28" s="117" t="s">
        <v>2341</v>
      </c>
      <c r="Y28" s="117" t="str">
        <f t="shared" si="21"/>
        <v>H8AF2021</v>
      </c>
      <c r="Z28" s="126">
        <f>IF(A28&lt;&gt;"",1,Z27+1)</f>
        <v>2</v>
      </c>
      <c r="AA28" s="126" t="str">
        <f t="shared" si="22"/>
        <v>H8AF2021 - 2</v>
      </c>
      <c r="AB28" s="127">
        <f t="shared" si="8"/>
        <v>5</v>
      </c>
      <c r="AC28" s="127">
        <f t="shared" si="9"/>
        <v>5</v>
      </c>
      <c r="AD28" s="127" t="str">
        <f>IF(A28&lt;&gt;"",MID(F28,1,FIND(" ",F28,1)-1),AD27)</f>
        <v>H8AF2021.</v>
      </c>
      <c r="AE28" s="127" t="str">
        <f t="shared" si="10"/>
        <v>H8AF2021</v>
      </c>
      <c r="AF28" s="128"/>
      <c r="AG28" s="129"/>
      <c r="AH28" s="130"/>
    </row>
    <row r="29" spans="1:34" s="131" customFormat="1" ht="291" customHeight="1" x14ac:dyDescent="0.2">
      <c r="A29" s="117">
        <f>IF(ISBLANK(D29),"",COUNTA($D$2:D29))</f>
        <v>20</v>
      </c>
      <c r="B29" s="118">
        <f t="shared" si="0"/>
        <v>28</v>
      </c>
      <c r="C29" s="119"/>
      <c r="D29" s="118" t="s">
        <v>710</v>
      </c>
      <c r="E29" s="117" t="s">
        <v>2346</v>
      </c>
      <c r="F29" s="139" t="s">
        <v>2270</v>
      </c>
      <c r="G29" s="139" t="s">
        <v>2271</v>
      </c>
      <c r="H29" s="134" t="s">
        <v>2272</v>
      </c>
      <c r="I29" s="134" t="s">
        <v>2273</v>
      </c>
      <c r="J29" s="132" t="s">
        <v>2274</v>
      </c>
      <c r="K29" s="132">
        <v>1</v>
      </c>
      <c r="L29" s="122">
        <v>44767</v>
      </c>
      <c r="M29" s="138">
        <v>44834</v>
      </c>
      <c r="N29" s="123">
        <f t="shared" si="1"/>
        <v>9.5714285714285712</v>
      </c>
      <c r="O29" s="121" t="s">
        <v>2334</v>
      </c>
      <c r="P29" s="121">
        <v>1</v>
      </c>
      <c r="Q29" s="124">
        <f>IF(P29/K29&gt;1,100,+P29/K29*100)</f>
        <v>100</v>
      </c>
      <c r="R29" s="123">
        <f>+N29*Q29/100</f>
        <v>9.5714285714285712</v>
      </c>
      <c r="S29" s="123">
        <f>IF(M29&lt;=$AG$1,R29,0)</f>
        <v>9.5714285714285712</v>
      </c>
      <c r="T29" s="123">
        <f>IF($AG$1&gt;=M29,N29,0)</f>
        <v>9.5714285714285712</v>
      </c>
      <c r="U29" s="119"/>
      <c r="V29" s="125" t="str">
        <f>IF(Q29=100,"CUMPLIDA",IF(M29-$AG$1&lt;0,"VENCIDA",IF(M29-$AG$1&lt;=30,"PRÓXIMA A VENCER",IF(Q29&gt;0,"CON AVANCE","EN TERMINO"))))</f>
        <v>CUMPLIDA</v>
      </c>
      <c r="W29" s="125" t="str">
        <f>IF(A29&lt;&gt;"",IF(AC29=1,"VENCIDO",IF(AC29=2,"PRÓXIMO A VENCER",IF(AC29=3,"EN TERMINO",IF(AC29=4,"CON AVANCE",IF(AC29=5,"CUMPLIDO",))))),"")</f>
        <v>CUMPLIDO</v>
      </c>
      <c r="X29" s="117" t="s">
        <v>2341</v>
      </c>
      <c r="Y29" s="117" t="str">
        <f t="shared" si="21"/>
        <v>H9AF2021</v>
      </c>
      <c r="Z29" s="126">
        <f>IF(A29&lt;&gt;"",1,Z28+1)</f>
        <v>1</v>
      </c>
      <c r="AA29" s="126" t="str">
        <f t="shared" si="22"/>
        <v>H9AF2021 - 1</v>
      </c>
      <c r="AB29" s="127">
        <f t="shared" si="8"/>
        <v>5</v>
      </c>
      <c r="AC29" s="127">
        <f t="shared" si="9"/>
        <v>5</v>
      </c>
      <c r="AD29" s="127" t="str">
        <f>IF(A29&lt;&gt;"",MID(F29,1,FIND(" ",F29,1)-1),AD28)</f>
        <v>H9AF2021.</v>
      </c>
      <c r="AE29" s="127" t="str">
        <f t="shared" si="10"/>
        <v>H9AF2021</v>
      </c>
      <c r="AF29" s="128"/>
      <c r="AG29" s="129"/>
      <c r="AH29" s="130"/>
    </row>
    <row r="30" spans="1:34" s="131" customFormat="1" ht="291" customHeight="1" x14ac:dyDescent="0.2">
      <c r="A30" s="117">
        <f>IF(ISBLANK(D30),"",COUNTA($D$2:D30))</f>
        <v>21</v>
      </c>
      <c r="B30" s="118">
        <f t="shared" si="0"/>
        <v>29</v>
      </c>
      <c r="C30" s="119"/>
      <c r="D30" s="118" t="s">
        <v>710</v>
      </c>
      <c r="E30" s="117" t="s">
        <v>2346</v>
      </c>
      <c r="F30" s="139" t="s">
        <v>2275</v>
      </c>
      <c r="G30" s="139" t="s">
        <v>2276</v>
      </c>
      <c r="H30" s="134" t="s">
        <v>2267</v>
      </c>
      <c r="I30" s="134" t="s">
        <v>2268</v>
      </c>
      <c r="J30" s="135" t="s">
        <v>2269</v>
      </c>
      <c r="K30" s="132">
        <v>2</v>
      </c>
      <c r="L30" s="122">
        <v>44788</v>
      </c>
      <c r="M30" s="138">
        <v>44895</v>
      </c>
      <c r="N30" s="123">
        <f t="shared" si="1"/>
        <v>15.285714285714286</v>
      </c>
      <c r="O30" s="121" t="s">
        <v>1696</v>
      </c>
      <c r="P30" s="121">
        <v>2</v>
      </c>
      <c r="Q30" s="124">
        <f>IF(P30/K30&gt;1,100,+P30/K30*100)</f>
        <v>100</v>
      </c>
      <c r="R30" s="123">
        <f>+N30*Q30/100</f>
        <v>15.285714285714286</v>
      </c>
      <c r="S30" s="123">
        <f>IF(M30&lt;=$AG$1,R30,0)</f>
        <v>15.285714285714286</v>
      </c>
      <c r="T30" s="123">
        <f>IF($AG$1&gt;=M30,N30,0)</f>
        <v>15.285714285714286</v>
      </c>
      <c r="U30" s="119"/>
      <c r="V30" s="125" t="str">
        <f>IF(Q30=100,"CUMPLIDA",IF(M30-$AG$1&lt;0,"VENCIDA",IF(M30-$AG$1&lt;=30,"PRÓXIMA A VENCER",IF(Q30&gt;0,"CON AVANCE","EN TERMINO"))))</f>
        <v>CUMPLIDA</v>
      </c>
      <c r="W30" s="125" t="str">
        <f>IF(A30&lt;&gt;"",IF(AC30=1,"VENCIDO",IF(AC30=2,"PRÓXIMO A VENCER",IF(AC30=3,"EN TERMINO",IF(AC30=4,"CON AVANCE",IF(AC30=5,"CUMPLIDO",))))),"")</f>
        <v>CUMPLIDO</v>
      </c>
      <c r="X30" s="117" t="s">
        <v>2341</v>
      </c>
      <c r="Y30" s="117" t="str">
        <f t="shared" si="21"/>
        <v>H10AF2021</v>
      </c>
      <c r="Z30" s="126">
        <f>IF(A30&lt;&gt;"",1,Z29+1)</f>
        <v>1</v>
      </c>
      <c r="AA30" s="126" t="str">
        <f t="shared" si="22"/>
        <v>H10AF2021 - 1</v>
      </c>
      <c r="AB30" s="127">
        <f t="shared" si="8"/>
        <v>5</v>
      </c>
      <c r="AC30" s="127">
        <f t="shared" si="9"/>
        <v>5</v>
      </c>
      <c r="AD30" s="127" t="str">
        <f>IF(A30&lt;&gt;"",MID(F30,1,FIND(" ",F30,1)-1),AD29)</f>
        <v>H10AF2021.</v>
      </c>
      <c r="AE30" s="127" t="str">
        <f t="shared" si="10"/>
        <v>H10AF2021</v>
      </c>
      <c r="AF30" s="128"/>
      <c r="AG30" s="129"/>
      <c r="AH30" s="130"/>
    </row>
    <row r="31" spans="1:34" s="131" customFormat="1" ht="291" customHeight="1" x14ac:dyDescent="0.2">
      <c r="A31" s="117">
        <f>IF(ISBLANK(D31),"",COUNTA($D$2:D31))</f>
        <v>22</v>
      </c>
      <c r="B31" s="118">
        <f t="shared" si="0"/>
        <v>30</v>
      </c>
      <c r="C31" s="119"/>
      <c r="D31" s="121" t="s">
        <v>711</v>
      </c>
      <c r="E31" s="117" t="s">
        <v>2346</v>
      </c>
      <c r="F31" s="139" t="s">
        <v>2277</v>
      </c>
      <c r="G31" s="139" t="s">
        <v>2278</v>
      </c>
      <c r="H31" s="134" t="s">
        <v>2279</v>
      </c>
      <c r="I31" s="134" t="s">
        <v>2280</v>
      </c>
      <c r="J31" s="132" t="s">
        <v>2281</v>
      </c>
      <c r="K31" s="132">
        <v>3</v>
      </c>
      <c r="L31" s="122">
        <v>44788</v>
      </c>
      <c r="M31" s="138">
        <v>44926</v>
      </c>
      <c r="N31" s="123">
        <f t="shared" si="1"/>
        <v>19.714285714285715</v>
      </c>
      <c r="O31" s="121" t="s">
        <v>1696</v>
      </c>
      <c r="P31" s="121">
        <v>0</v>
      </c>
      <c r="Q31" s="124">
        <f>IF(P31/K31&gt;1,100,+P31/K31*100)</f>
        <v>0</v>
      </c>
      <c r="R31" s="123">
        <f>+N31*Q31/100</f>
        <v>0</v>
      </c>
      <c r="S31" s="123">
        <f>IF(M31&lt;=$AG$1,R31,0)</f>
        <v>0</v>
      </c>
      <c r="T31" s="123">
        <f>IF($AG$1&gt;=M31,N31,0)</f>
        <v>19.714285714285715</v>
      </c>
      <c r="U31" s="119"/>
      <c r="V31" s="125" t="str">
        <f>IF(Q31=100,"CUMPLIDA",IF(M31-$AG$1&lt;0,"VENCIDA",IF(M31-$AG$1&lt;=30,"PRÓXIMA A VENCER",IF(Q31&gt;0,"CON AVANCE","EN TERMINO"))))</f>
        <v>VENCIDA</v>
      </c>
      <c r="W31" s="125" t="str">
        <f>IF(A31&lt;&gt;"",IF(AC31=1,"VENCIDO",IF(AC31=2,"PRÓXIMO A VENCER",IF(AC31=3,"EN TERMINO",IF(AC31=4,"CON AVANCE",IF(AC31=5,"CUMPLIDO",))))),"")</f>
        <v>VENCIDO</v>
      </c>
      <c r="X31" s="117" t="s">
        <v>2341</v>
      </c>
      <c r="Y31" s="117" t="str">
        <f t="shared" si="21"/>
        <v>H11AF2021</v>
      </c>
      <c r="Z31" s="126">
        <f>IF(A31&lt;&gt;"",1,Z30+1)</f>
        <v>1</v>
      </c>
      <c r="AA31" s="126" t="str">
        <f t="shared" si="22"/>
        <v>H11AF2021 - 1</v>
      </c>
      <c r="AB31" s="127">
        <f t="shared" si="8"/>
        <v>1</v>
      </c>
      <c r="AC31" s="127">
        <f t="shared" si="9"/>
        <v>1</v>
      </c>
      <c r="AD31" s="127" t="str">
        <f>IF(A31&lt;&gt;"",MID(F31,1,FIND(" ",F31,1)-1),AD30)</f>
        <v>H11AF2021.</v>
      </c>
      <c r="AE31" s="127" t="str">
        <f t="shared" si="10"/>
        <v>H11AF2021</v>
      </c>
      <c r="AF31" s="128"/>
      <c r="AG31" s="129"/>
      <c r="AH31" s="130"/>
    </row>
    <row r="32" spans="1:34" s="131" customFormat="1" ht="291" customHeight="1" x14ac:dyDescent="0.2">
      <c r="A32" s="117">
        <f>IF(ISBLANK(D32),"",COUNTA($D$2:D32))</f>
        <v>23</v>
      </c>
      <c r="B32" s="118">
        <f t="shared" si="0"/>
        <v>31</v>
      </c>
      <c r="C32" s="119"/>
      <c r="D32" s="121" t="s">
        <v>710</v>
      </c>
      <c r="E32" s="117" t="s">
        <v>2346</v>
      </c>
      <c r="F32" s="139" t="s">
        <v>2282</v>
      </c>
      <c r="G32" s="139" t="s">
        <v>2283</v>
      </c>
      <c r="H32" s="134" t="s">
        <v>2264</v>
      </c>
      <c r="I32" s="134" t="s">
        <v>2043</v>
      </c>
      <c r="J32" s="132" t="s">
        <v>2265</v>
      </c>
      <c r="K32" s="132">
        <v>5</v>
      </c>
      <c r="L32" s="122">
        <v>44767</v>
      </c>
      <c r="M32" s="138">
        <v>44895</v>
      </c>
      <c r="N32" s="123">
        <f t="shared" si="1"/>
        <v>18.285714285714285</v>
      </c>
      <c r="O32" s="121" t="s">
        <v>2335</v>
      </c>
      <c r="P32" s="121">
        <v>5</v>
      </c>
      <c r="Q32" s="124">
        <f>IF(P32/K32&gt;1,100,+P32/K32*100)</f>
        <v>100</v>
      </c>
      <c r="R32" s="123">
        <f>+N32*Q32/100</f>
        <v>18.285714285714285</v>
      </c>
      <c r="S32" s="123">
        <f>IF(M32&lt;=$AG$1,R32,0)</f>
        <v>18.285714285714285</v>
      </c>
      <c r="T32" s="123">
        <f>IF($AG$1&gt;=M32,N32,0)</f>
        <v>18.285714285714285</v>
      </c>
      <c r="U32" s="119"/>
      <c r="V32" s="125" t="str">
        <f>IF(Q32=100,"CUMPLIDA",IF(M32-$AG$1&lt;0,"VENCIDA",IF(M32-$AG$1&lt;=30,"PRÓXIMA A VENCER",IF(Q32&gt;0,"CON AVANCE","EN TERMINO"))))</f>
        <v>CUMPLIDA</v>
      </c>
      <c r="W32" s="125" t="str">
        <f>IF(A32&lt;&gt;"",IF(AC32=1,"VENCIDO",IF(AC32=2,"PRÓXIMO A VENCER",IF(AC32=3,"EN TERMINO",IF(AC32=4,"CON AVANCE",IF(AC32=5,"CUMPLIDO",))))),"")</f>
        <v>CUMPLIDO</v>
      </c>
      <c r="X32" s="117" t="s">
        <v>2341</v>
      </c>
      <c r="Y32" s="117" t="str">
        <f t="shared" si="21"/>
        <v>H12AF2021</v>
      </c>
      <c r="Z32" s="126">
        <f>IF(A32&lt;&gt;"",1,Z31+1)</f>
        <v>1</v>
      </c>
      <c r="AA32" s="126" t="str">
        <f t="shared" si="22"/>
        <v>H12AF2021 - 1</v>
      </c>
      <c r="AB32" s="127">
        <f t="shared" si="8"/>
        <v>5</v>
      </c>
      <c r="AC32" s="127">
        <f t="shared" si="9"/>
        <v>5</v>
      </c>
      <c r="AD32" s="127" t="str">
        <f>IF(A32&lt;&gt;"",MID(F32,1,FIND(" ",F32,1)-1),AD31)</f>
        <v>H12AF2021.</v>
      </c>
      <c r="AE32" s="127" t="str">
        <f t="shared" si="10"/>
        <v>H12AF2021</v>
      </c>
      <c r="AF32" s="128"/>
      <c r="AG32" s="129"/>
      <c r="AH32" s="130"/>
    </row>
    <row r="33" spans="1:34" s="131" customFormat="1" ht="291" customHeight="1" x14ac:dyDescent="0.2">
      <c r="A33" s="117">
        <f>IF(ISBLANK(D33),"",COUNTA($D$2:D33))</f>
        <v>24</v>
      </c>
      <c r="B33" s="118">
        <f t="shared" si="0"/>
        <v>32</v>
      </c>
      <c r="C33" s="119"/>
      <c r="D33" s="121" t="s">
        <v>710</v>
      </c>
      <c r="E33" s="140" t="s">
        <v>15</v>
      </c>
      <c r="F33" s="139" t="s">
        <v>2284</v>
      </c>
      <c r="G33" s="139" t="s">
        <v>2285</v>
      </c>
      <c r="H33" s="134" t="s">
        <v>2286</v>
      </c>
      <c r="I33" s="134" t="s">
        <v>2287</v>
      </c>
      <c r="J33" s="132" t="s">
        <v>2179</v>
      </c>
      <c r="K33" s="132">
        <v>5</v>
      </c>
      <c r="L33" s="122">
        <v>44809</v>
      </c>
      <c r="M33" s="138">
        <v>44910</v>
      </c>
      <c r="N33" s="123">
        <f t="shared" si="1"/>
        <v>14.428571428571429</v>
      </c>
      <c r="O33" s="132" t="s">
        <v>2336</v>
      </c>
      <c r="P33" s="121">
        <v>1</v>
      </c>
      <c r="Q33" s="124">
        <f>IF(P33/K33&gt;1,100,+P33/K33*100)</f>
        <v>20</v>
      </c>
      <c r="R33" s="123">
        <f>+N33*Q33/100</f>
        <v>2.8857142857142857</v>
      </c>
      <c r="S33" s="123">
        <f>IF(M33&lt;=$AG$1,R33,0)</f>
        <v>2.8857142857142857</v>
      </c>
      <c r="T33" s="123">
        <f>IF($AG$1&gt;=M33,N33,0)</f>
        <v>14.428571428571429</v>
      </c>
      <c r="U33" s="119"/>
      <c r="V33" s="125" t="str">
        <f>IF(Q33=100,"CUMPLIDA",IF(M33-$AG$1&lt;0,"VENCIDA",IF(M33-$AG$1&lt;=30,"PRÓXIMA A VENCER",IF(Q33&gt;0,"CON AVANCE","EN TERMINO"))))</f>
        <v>VENCIDA</v>
      </c>
      <c r="W33" s="125" t="str">
        <f>IF(A33&lt;&gt;"",IF(AC33=1,"VENCIDO",IF(AC33=2,"PRÓXIMO A VENCER",IF(AC33=3,"EN TERMINO",IF(AC33=4,"CON AVANCE",IF(AC33=5,"CUMPLIDO",))))),"")</f>
        <v>VENCIDO</v>
      </c>
      <c r="X33" s="117" t="s">
        <v>2341</v>
      </c>
      <c r="Y33" s="117" t="str">
        <f t="shared" si="21"/>
        <v>H13AF2021</v>
      </c>
      <c r="Z33" s="126">
        <f>IF(A33&lt;&gt;"",1,Z32+1)</f>
        <v>1</v>
      </c>
      <c r="AA33" s="126" t="str">
        <f t="shared" si="22"/>
        <v>H13AF2021 - 1</v>
      </c>
      <c r="AB33" s="127">
        <f t="shared" si="8"/>
        <v>1</v>
      </c>
      <c r="AC33" s="127">
        <f t="shared" si="9"/>
        <v>1</v>
      </c>
      <c r="AD33" s="127" t="str">
        <f>IF(A33&lt;&gt;"",MID(F33,1,FIND(" ",F33,1)-1),AD32)</f>
        <v>H13AF2021.</v>
      </c>
      <c r="AE33" s="127" t="str">
        <f t="shared" si="10"/>
        <v>H13AF2021</v>
      </c>
      <c r="AF33" s="128"/>
      <c r="AG33" s="129"/>
      <c r="AH33" s="130"/>
    </row>
    <row r="34" spans="1:34" s="131" customFormat="1" ht="291" customHeight="1" x14ac:dyDescent="0.2">
      <c r="A34" s="117" t="str">
        <f>IF(ISBLANK(D34),"",COUNTA($D$2:D34))</f>
        <v/>
      </c>
      <c r="B34" s="118">
        <f t="shared" si="0"/>
        <v>33</v>
      </c>
      <c r="C34" s="119"/>
      <c r="D34" s="121"/>
      <c r="E34" s="140" t="s">
        <v>15</v>
      </c>
      <c r="F34" s="139" t="s">
        <v>2288</v>
      </c>
      <c r="G34" s="139" t="s">
        <v>2285</v>
      </c>
      <c r="H34" s="134" t="s">
        <v>2289</v>
      </c>
      <c r="I34" s="134" t="s">
        <v>2290</v>
      </c>
      <c r="J34" s="132" t="s">
        <v>2291</v>
      </c>
      <c r="K34" s="132">
        <v>2</v>
      </c>
      <c r="L34" s="122">
        <v>44788</v>
      </c>
      <c r="M34" s="138">
        <v>44895</v>
      </c>
      <c r="N34" s="123">
        <f t="shared" si="1"/>
        <v>15.285714285714286</v>
      </c>
      <c r="O34" s="132" t="s">
        <v>2337</v>
      </c>
      <c r="P34" s="121">
        <v>0</v>
      </c>
      <c r="Q34" s="124">
        <f>IF(P34/K34&gt;1,100,+P34/K34*100)</f>
        <v>0</v>
      </c>
      <c r="R34" s="123">
        <f>+N34*Q34/100</f>
        <v>0</v>
      </c>
      <c r="S34" s="123">
        <f>IF(M34&lt;=$AG$1,R34,0)</f>
        <v>0</v>
      </c>
      <c r="T34" s="123">
        <f>IF($AG$1&gt;=M34,N34,0)</f>
        <v>15.285714285714286</v>
      </c>
      <c r="U34" s="119"/>
      <c r="V34" s="125" t="str">
        <f>IF(Q34=100,"CUMPLIDA",IF(M34-$AG$1&lt;0,"VENCIDA",IF(M34-$AG$1&lt;=30,"PRÓXIMA A VENCER",IF(Q34&gt;0,"CON AVANCE","EN TERMINO"))))</f>
        <v>VENCIDA</v>
      </c>
      <c r="W34" s="125" t="str">
        <f>IF(A34&lt;&gt;"",IF(AC34=1,"VENCIDO",IF(AC34=2,"PRÓXIMO A VENCER",IF(AC34=3,"EN TERMINO",IF(AC34=4,"CON AVANCE",IF(AC34=5,"CUMPLIDO",))))),"")</f>
        <v/>
      </c>
      <c r="X34" s="117" t="s">
        <v>2341</v>
      </c>
      <c r="Y34" s="117" t="str">
        <f t="shared" si="21"/>
        <v>H13AF2021</v>
      </c>
      <c r="Z34" s="126">
        <f>IF(A34&lt;&gt;"",1,Z33+1)</f>
        <v>2</v>
      </c>
      <c r="AA34" s="126" t="str">
        <f t="shared" si="22"/>
        <v>H13AF2021 - 2</v>
      </c>
      <c r="AB34" s="127">
        <f t="shared" si="8"/>
        <v>1</v>
      </c>
      <c r="AC34" s="127">
        <f t="shared" si="9"/>
        <v>1</v>
      </c>
      <c r="AD34" s="127" t="str">
        <f>IF(A34&lt;&gt;"",MID(F34,1,FIND(" ",F34,1)-1),AD33)</f>
        <v>H13AF2021.</v>
      </c>
      <c r="AE34" s="127" t="str">
        <f t="shared" si="10"/>
        <v>H13AF2021</v>
      </c>
      <c r="AF34" s="128"/>
      <c r="AG34" s="129"/>
      <c r="AH34" s="130"/>
    </row>
    <row r="35" spans="1:34" s="131" customFormat="1" ht="291" customHeight="1" x14ac:dyDescent="0.2">
      <c r="A35" s="117">
        <f>IF(ISBLANK(D35),"",COUNTA($D$2:D35))</f>
        <v>25</v>
      </c>
      <c r="B35" s="118">
        <f t="shared" si="0"/>
        <v>34</v>
      </c>
      <c r="C35" s="119"/>
      <c r="D35" s="121" t="s">
        <v>2292</v>
      </c>
      <c r="E35" s="140" t="s">
        <v>2347</v>
      </c>
      <c r="F35" s="120" t="s">
        <v>2293</v>
      </c>
      <c r="G35" s="141" t="s">
        <v>2294</v>
      </c>
      <c r="H35" s="134" t="s">
        <v>2295</v>
      </c>
      <c r="I35" s="134" t="s">
        <v>2296</v>
      </c>
      <c r="J35" s="132" t="s">
        <v>2242</v>
      </c>
      <c r="K35" s="132">
        <v>2</v>
      </c>
      <c r="L35" s="122">
        <v>44772</v>
      </c>
      <c r="M35" s="138">
        <v>44926</v>
      </c>
      <c r="N35" s="123">
        <f t="shared" si="1"/>
        <v>22</v>
      </c>
      <c r="O35" s="121" t="s">
        <v>1692</v>
      </c>
      <c r="P35" s="121">
        <v>0</v>
      </c>
      <c r="Q35" s="124">
        <f>IF(P35/K35&gt;1,100,+P35/K35*100)</f>
        <v>0</v>
      </c>
      <c r="R35" s="123">
        <f>+N35*Q35/100</f>
        <v>0</v>
      </c>
      <c r="S35" s="123">
        <f>IF(M35&lt;=$AG$1,R35,0)</f>
        <v>0</v>
      </c>
      <c r="T35" s="123">
        <f>IF($AG$1&gt;=M35,N35,0)</f>
        <v>22</v>
      </c>
      <c r="U35" s="119"/>
      <c r="V35" s="125" t="str">
        <f>IF(Q35=100,"CUMPLIDA",IF(M35-$AG$1&lt;0,"VENCIDA",IF(M35-$AG$1&lt;=30,"PRÓXIMA A VENCER",IF(Q35&gt;0,"CON AVANCE","EN TERMINO"))))</f>
        <v>VENCIDA</v>
      </c>
      <c r="W35" s="125" t="str">
        <f>IF(A35&lt;&gt;"",IF(AC35=1,"VENCIDO",IF(AC35=2,"PRÓXIMO A VENCER",IF(AC35=3,"EN TERMINO",IF(AC35=4,"CON AVANCE",IF(AC35=5,"CUMPLIDO",))))),"")</f>
        <v>VENCIDO</v>
      </c>
      <c r="X35" s="117" t="s">
        <v>2341</v>
      </c>
      <c r="Y35" s="117" t="str">
        <f t="shared" si="21"/>
        <v>H14AF2021</v>
      </c>
      <c r="Z35" s="126">
        <f>IF(A35&lt;&gt;"",1,Z34+1)</f>
        <v>1</v>
      </c>
      <c r="AA35" s="126" t="str">
        <f t="shared" si="22"/>
        <v>H14AF2021 - 1</v>
      </c>
      <c r="AB35" s="127">
        <f t="shared" si="8"/>
        <v>1</v>
      </c>
      <c r="AC35" s="127">
        <f t="shared" si="9"/>
        <v>1</v>
      </c>
      <c r="AD35" s="127" t="str">
        <f>IF(A35&lt;&gt;"",MID(F35,1,FIND(" ",F35,1)-1),AD34)</f>
        <v>H14AF2021.</v>
      </c>
      <c r="AE35" s="127" t="str">
        <f t="shared" si="10"/>
        <v>H14AF2021</v>
      </c>
      <c r="AF35" s="128"/>
      <c r="AG35" s="129"/>
      <c r="AH35" s="130"/>
    </row>
    <row r="36" spans="1:34" s="131" customFormat="1" ht="291" customHeight="1" x14ac:dyDescent="0.2">
      <c r="A36" s="117">
        <f>IF(ISBLANK(D36),"",COUNTA($D$2:D36))</f>
        <v>26</v>
      </c>
      <c r="B36" s="118">
        <f t="shared" si="0"/>
        <v>35</v>
      </c>
      <c r="C36" s="119"/>
      <c r="D36" s="121" t="s">
        <v>710</v>
      </c>
      <c r="E36" s="140" t="s">
        <v>2348</v>
      </c>
      <c r="F36" s="139" t="s">
        <v>2297</v>
      </c>
      <c r="G36" s="139" t="s">
        <v>2298</v>
      </c>
      <c r="H36" s="134" t="s">
        <v>2264</v>
      </c>
      <c r="I36" s="134" t="s">
        <v>2043</v>
      </c>
      <c r="J36" s="132" t="s">
        <v>2299</v>
      </c>
      <c r="K36" s="132">
        <v>5</v>
      </c>
      <c r="L36" s="122">
        <v>44767</v>
      </c>
      <c r="M36" s="138">
        <v>44895</v>
      </c>
      <c r="N36" s="123">
        <f t="shared" si="1"/>
        <v>18.285714285714285</v>
      </c>
      <c r="O36" s="121" t="s">
        <v>1979</v>
      </c>
      <c r="P36" s="121">
        <v>5</v>
      </c>
      <c r="Q36" s="124">
        <f>IF(P36/K36&gt;1,100,+P36/K36*100)</f>
        <v>100</v>
      </c>
      <c r="R36" s="123">
        <f>+N36*Q36/100</f>
        <v>18.285714285714285</v>
      </c>
      <c r="S36" s="123">
        <f>IF(M36&lt;=$AG$1,R36,0)</f>
        <v>18.285714285714285</v>
      </c>
      <c r="T36" s="123">
        <f>IF($AG$1&gt;=M36,N36,0)</f>
        <v>18.285714285714285</v>
      </c>
      <c r="U36" s="119"/>
      <c r="V36" s="125" t="str">
        <f>IF(Q36=100,"CUMPLIDA",IF(M36-$AG$1&lt;0,"VENCIDA",IF(M36-$AG$1&lt;=30,"PRÓXIMA A VENCER",IF(Q36&gt;0,"CON AVANCE","EN TERMINO"))))</f>
        <v>CUMPLIDA</v>
      </c>
      <c r="W36" s="125" t="str">
        <f>IF(A36&lt;&gt;"",IF(AC36=1,"VENCIDO",IF(AC36=2,"PRÓXIMO A VENCER",IF(AC36=3,"EN TERMINO",IF(AC36=4,"CON AVANCE",IF(AC36=5,"CUMPLIDO",))))),"")</f>
        <v>CUMPLIDO</v>
      </c>
      <c r="X36" s="117" t="s">
        <v>2341</v>
      </c>
      <c r="Y36" s="117" t="str">
        <f t="shared" si="21"/>
        <v>H15AF2021</v>
      </c>
      <c r="Z36" s="126">
        <f>IF(A36&lt;&gt;"",1,Z35+1)</f>
        <v>1</v>
      </c>
      <c r="AA36" s="126" t="str">
        <f t="shared" si="22"/>
        <v>H15AF2021 - 1</v>
      </c>
      <c r="AB36" s="127">
        <f t="shared" si="8"/>
        <v>5</v>
      </c>
      <c r="AC36" s="127">
        <f t="shared" si="9"/>
        <v>5</v>
      </c>
      <c r="AD36" s="127" t="str">
        <f>IF(A36&lt;&gt;"",MID(F36,1,FIND(" ",F36,1)-1),AD35)</f>
        <v>H15AF2021.</v>
      </c>
      <c r="AE36" s="127" t="str">
        <f t="shared" si="10"/>
        <v>H15AF2021</v>
      </c>
      <c r="AF36" s="128"/>
      <c r="AG36" s="129"/>
      <c r="AH36" s="130"/>
    </row>
    <row r="37" spans="1:34" s="131" customFormat="1" ht="291" customHeight="1" x14ac:dyDescent="0.2">
      <c r="A37" s="117">
        <f>IF(ISBLANK(D37),"",COUNTA($D$2:D37))</f>
        <v>27</v>
      </c>
      <c r="B37" s="118">
        <f t="shared" si="0"/>
        <v>36</v>
      </c>
      <c r="C37" s="119"/>
      <c r="D37" s="121" t="s">
        <v>711</v>
      </c>
      <c r="E37" s="140" t="s">
        <v>2349</v>
      </c>
      <c r="F37" s="139" t="s">
        <v>2300</v>
      </c>
      <c r="G37" s="139" t="s">
        <v>2301</v>
      </c>
      <c r="H37" s="137" t="s">
        <v>2264</v>
      </c>
      <c r="I37" s="137" t="s">
        <v>2043</v>
      </c>
      <c r="J37" s="132" t="s">
        <v>2265</v>
      </c>
      <c r="K37" s="132">
        <v>5</v>
      </c>
      <c r="L37" s="122">
        <v>44767</v>
      </c>
      <c r="M37" s="138">
        <v>44895</v>
      </c>
      <c r="N37" s="123">
        <f t="shared" si="1"/>
        <v>18.285714285714285</v>
      </c>
      <c r="O37" s="121" t="s">
        <v>2332</v>
      </c>
      <c r="P37" s="121">
        <v>5</v>
      </c>
      <c r="Q37" s="124">
        <f>IF(P37/K37&gt;1,100,+P37/K37*100)</f>
        <v>100</v>
      </c>
      <c r="R37" s="123">
        <f>+N37*Q37/100</f>
        <v>18.285714285714285</v>
      </c>
      <c r="S37" s="123">
        <f>IF(M37&lt;=$AG$1,R37,0)</f>
        <v>18.285714285714285</v>
      </c>
      <c r="T37" s="123">
        <f>IF($AG$1&gt;=M37,N37,0)</f>
        <v>18.285714285714285</v>
      </c>
      <c r="U37" s="119"/>
      <c r="V37" s="125" t="str">
        <f>IF(Q37=100,"CUMPLIDA",IF(M37-$AG$1&lt;0,"VENCIDA",IF(M37-$AG$1&lt;=30,"PRÓXIMA A VENCER",IF(Q37&gt;0,"CON AVANCE","EN TERMINO"))))</f>
        <v>CUMPLIDA</v>
      </c>
      <c r="W37" s="125" t="str">
        <f>IF(A37&lt;&gt;"",IF(AC37=1,"VENCIDO",IF(AC37=2,"PRÓXIMO A VENCER",IF(AC37=3,"EN TERMINO",IF(AC37=4,"CON AVANCE",IF(AC37=5,"CUMPLIDO",))))),"")</f>
        <v>CUMPLIDO</v>
      </c>
      <c r="X37" s="117" t="s">
        <v>2341</v>
      </c>
      <c r="Y37" s="117" t="str">
        <f t="shared" si="21"/>
        <v>H16AF2021</v>
      </c>
      <c r="Z37" s="126">
        <f>IF(A37&lt;&gt;"",1,Z36+1)</f>
        <v>1</v>
      </c>
      <c r="AA37" s="126" t="str">
        <f t="shared" si="22"/>
        <v>H16AF2021 - 1</v>
      </c>
      <c r="AB37" s="127">
        <f t="shared" si="8"/>
        <v>5</v>
      </c>
      <c r="AC37" s="127">
        <f t="shared" si="9"/>
        <v>5</v>
      </c>
      <c r="AD37" s="127" t="str">
        <f>IF(A37&lt;&gt;"",MID(F37,1,FIND(" ",F37,1)-1),AD36)</f>
        <v>H16AF2021.</v>
      </c>
      <c r="AE37" s="127" t="str">
        <f t="shared" si="10"/>
        <v>H16AF2021</v>
      </c>
      <c r="AF37" s="128"/>
      <c r="AG37" s="129"/>
      <c r="AH37" s="130"/>
    </row>
    <row r="38" spans="1:34" s="131" customFormat="1" ht="291" customHeight="1" x14ac:dyDescent="0.2">
      <c r="A38" s="117">
        <f>IF(ISBLANK(D38),"",COUNTA($D$2:D38))</f>
        <v>28</v>
      </c>
      <c r="B38" s="118">
        <f t="shared" si="0"/>
        <v>37</v>
      </c>
      <c r="C38" s="119"/>
      <c r="D38" s="121" t="s">
        <v>710</v>
      </c>
      <c r="E38" s="140" t="s">
        <v>15</v>
      </c>
      <c r="F38" s="139" t="s">
        <v>2302</v>
      </c>
      <c r="G38" s="139" t="s">
        <v>2303</v>
      </c>
      <c r="H38" s="134" t="s">
        <v>2304</v>
      </c>
      <c r="I38" s="134" t="s">
        <v>2305</v>
      </c>
      <c r="J38" s="132" t="s">
        <v>2306</v>
      </c>
      <c r="K38" s="132">
        <v>1</v>
      </c>
      <c r="L38" s="122">
        <v>44788</v>
      </c>
      <c r="M38" s="138">
        <v>44895</v>
      </c>
      <c r="N38" s="123">
        <f t="shared" si="1"/>
        <v>15.285714285714286</v>
      </c>
      <c r="O38" s="121" t="s">
        <v>1696</v>
      </c>
      <c r="P38" s="121">
        <v>0</v>
      </c>
      <c r="Q38" s="124">
        <f>IF(P38/K38&gt;1,100,+P38/K38*100)</f>
        <v>0</v>
      </c>
      <c r="R38" s="123">
        <f>+N38*Q38/100</f>
        <v>0</v>
      </c>
      <c r="S38" s="123">
        <f>IF(M38&lt;=$AG$1,R38,0)</f>
        <v>0</v>
      </c>
      <c r="T38" s="123">
        <f>IF($AG$1&gt;=M38,N38,0)</f>
        <v>15.285714285714286</v>
      </c>
      <c r="U38" s="119"/>
      <c r="V38" s="125" t="str">
        <f>IF(Q38=100,"CUMPLIDA",IF(M38-$AG$1&lt;0,"VENCIDA",IF(M38-$AG$1&lt;=30,"PRÓXIMA A VENCER",IF(Q38&gt;0,"CON AVANCE","EN TERMINO"))))</f>
        <v>VENCIDA</v>
      </c>
      <c r="W38" s="125" t="str">
        <f>IF(A38&lt;&gt;"",IF(AC38=1,"VENCIDO",IF(AC38=2,"PRÓXIMO A VENCER",IF(AC38=3,"EN TERMINO",IF(AC38=4,"CON AVANCE",IF(AC38=5,"CUMPLIDO",))))),"")</f>
        <v>VENCIDO</v>
      </c>
      <c r="X38" s="117" t="s">
        <v>2341</v>
      </c>
      <c r="Y38" s="117" t="str">
        <f t="shared" si="21"/>
        <v>H17AF2021</v>
      </c>
      <c r="Z38" s="126">
        <f>IF(A38&lt;&gt;"",1,Z37+1)</f>
        <v>1</v>
      </c>
      <c r="AA38" s="126" t="str">
        <f t="shared" si="22"/>
        <v>H17AF2021 - 1</v>
      </c>
      <c r="AB38" s="127">
        <f t="shared" si="8"/>
        <v>1</v>
      </c>
      <c r="AC38" s="127">
        <f t="shared" si="9"/>
        <v>1</v>
      </c>
      <c r="AD38" s="127" t="str">
        <f>IF(A38&lt;&gt;"",MID(F38,1,FIND(" ",F38,1)-1),AD37)</f>
        <v>H17AF2021.</v>
      </c>
      <c r="AE38" s="127" t="str">
        <f t="shared" si="10"/>
        <v>H17AF2021</v>
      </c>
      <c r="AF38" s="128"/>
      <c r="AG38" s="129"/>
      <c r="AH38" s="130"/>
    </row>
    <row r="39" spans="1:34" s="131" customFormat="1" ht="291" customHeight="1" x14ac:dyDescent="0.2">
      <c r="A39" s="117">
        <f>IF(ISBLANK(D39),"",COUNTA($D$2:D39))</f>
        <v>29</v>
      </c>
      <c r="B39" s="118">
        <f t="shared" si="0"/>
        <v>38</v>
      </c>
      <c r="C39" s="119"/>
      <c r="D39" s="140" t="s">
        <v>710</v>
      </c>
      <c r="E39" s="140" t="s">
        <v>2349</v>
      </c>
      <c r="F39" s="139" t="s">
        <v>2307</v>
      </c>
      <c r="G39" s="139" t="s">
        <v>2308</v>
      </c>
      <c r="H39" s="134" t="s">
        <v>2309</v>
      </c>
      <c r="I39" s="134" t="s">
        <v>2310</v>
      </c>
      <c r="J39" s="132" t="s">
        <v>2311</v>
      </c>
      <c r="K39" s="132">
        <v>1</v>
      </c>
      <c r="L39" s="122">
        <v>44747</v>
      </c>
      <c r="M39" s="138">
        <v>44804</v>
      </c>
      <c r="N39" s="123">
        <f t="shared" si="1"/>
        <v>8.1428571428571423</v>
      </c>
      <c r="O39" s="121" t="s">
        <v>2338</v>
      </c>
      <c r="P39" s="121">
        <v>1</v>
      </c>
      <c r="Q39" s="124">
        <f>IF(P39/K39&gt;1,100,+P39/K39*100)</f>
        <v>100</v>
      </c>
      <c r="R39" s="123">
        <f>+N39*Q39/100</f>
        <v>8.1428571428571423</v>
      </c>
      <c r="S39" s="123">
        <f>IF(M39&lt;=$AG$1,R39,0)</f>
        <v>8.1428571428571423</v>
      </c>
      <c r="T39" s="123">
        <f>IF($AG$1&gt;=M39,N39,0)</f>
        <v>8.1428571428571423</v>
      </c>
      <c r="U39" s="119"/>
      <c r="V39" s="125" t="str">
        <f>IF(Q39=100,"CUMPLIDA",IF(M39-$AG$1&lt;0,"VENCIDA",IF(M39-$AG$1&lt;=30,"PRÓXIMA A VENCER",IF(Q39&gt;0,"CON AVANCE","EN TERMINO"))))</f>
        <v>CUMPLIDA</v>
      </c>
      <c r="W39" s="125" t="str">
        <f>IF(A39&lt;&gt;"",IF(AC39=1,"VENCIDO",IF(AC39=2,"PRÓXIMO A VENCER",IF(AC39=3,"EN TERMINO",IF(AC39=4,"CON AVANCE",IF(AC39=5,"CUMPLIDO",))))),"")</f>
        <v>CUMPLIDO</v>
      </c>
      <c r="X39" s="117" t="s">
        <v>2341</v>
      </c>
      <c r="Y39" s="117" t="str">
        <f t="shared" si="21"/>
        <v>H18AF2021</v>
      </c>
      <c r="Z39" s="126">
        <f>IF(A39&lt;&gt;"",1,Z38+1)</f>
        <v>1</v>
      </c>
      <c r="AA39" s="126" t="str">
        <f t="shared" si="22"/>
        <v>H18AF2021 - 1</v>
      </c>
      <c r="AB39" s="127">
        <f t="shared" si="8"/>
        <v>5</v>
      </c>
      <c r="AC39" s="127">
        <f t="shared" si="9"/>
        <v>5</v>
      </c>
      <c r="AD39" s="127" t="str">
        <f>IF(A39&lt;&gt;"",MID(F39,1,FIND(" ",F39,1)-1),AD38)</f>
        <v>H18AF2021.</v>
      </c>
      <c r="AE39" s="127" t="str">
        <f t="shared" si="10"/>
        <v>H18AF2021</v>
      </c>
      <c r="AF39" s="128"/>
      <c r="AG39" s="129"/>
      <c r="AH39" s="130"/>
    </row>
    <row r="40" spans="1:34" s="131" customFormat="1" ht="291" customHeight="1" x14ac:dyDescent="0.2">
      <c r="A40" s="117" t="str">
        <f>IF(ISBLANK(D40),"",COUNTA($D$2:D40))</f>
        <v/>
      </c>
      <c r="B40" s="118">
        <f t="shared" si="0"/>
        <v>39</v>
      </c>
      <c r="C40" s="119"/>
      <c r="D40" s="140"/>
      <c r="E40" s="140" t="s">
        <v>2349</v>
      </c>
      <c r="F40" s="139" t="s">
        <v>2312</v>
      </c>
      <c r="G40" s="139" t="s">
        <v>2308</v>
      </c>
      <c r="H40" s="134" t="s">
        <v>2264</v>
      </c>
      <c r="I40" s="134" t="s">
        <v>2043</v>
      </c>
      <c r="J40" s="132" t="s">
        <v>2265</v>
      </c>
      <c r="K40" s="132">
        <v>5</v>
      </c>
      <c r="L40" s="122">
        <v>44767</v>
      </c>
      <c r="M40" s="138">
        <v>44895</v>
      </c>
      <c r="N40" s="123">
        <f t="shared" si="1"/>
        <v>18.285714285714285</v>
      </c>
      <c r="O40" s="121" t="s">
        <v>2332</v>
      </c>
      <c r="P40" s="121">
        <v>5</v>
      </c>
      <c r="Q40" s="124">
        <f>IF(P40/K40&gt;1,100,+P40/K40*100)</f>
        <v>100</v>
      </c>
      <c r="R40" s="123">
        <f>+N40*Q40/100</f>
        <v>18.285714285714285</v>
      </c>
      <c r="S40" s="123">
        <f>IF(M40&lt;=$AG$1,R40,0)</f>
        <v>18.285714285714285</v>
      </c>
      <c r="T40" s="123">
        <f>IF($AG$1&gt;=M40,N40,0)</f>
        <v>18.285714285714285</v>
      </c>
      <c r="U40" s="119"/>
      <c r="V40" s="125" t="str">
        <f>IF(Q40=100,"CUMPLIDA",IF(M40-$AG$1&lt;0,"VENCIDA",IF(M40-$AG$1&lt;=30,"PRÓXIMA A VENCER",IF(Q40&gt;0,"CON AVANCE","EN TERMINO"))))</f>
        <v>CUMPLIDA</v>
      </c>
      <c r="W40" s="125" t="str">
        <f>IF(A40&lt;&gt;"",IF(AC40=1,"VENCIDO",IF(AC40=2,"PRÓXIMO A VENCER",IF(AC40=3,"EN TERMINO",IF(AC40=4,"CON AVANCE",IF(AC40=5,"CUMPLIDO",))))),"")</f>
        <v/>
      </c>
      <c r="X40" s="117" t="s">
        <v>2341</v>
      </c>
      <c r="Y40" s="117" t="str">
        <f t="shared" si="21"/>
        <v>H18AF2021</v>
      </c>
      <c r="Z40" s="126">
        <f>IF(A40&lt;&gt;"",1,Z39+1)</f>
        <v>2</v>
      </c>
      <c r="AA40" s="126" t="str">
        <f t="shared" si="22"/>
        <v>H18AF2021 - 2</v>
      </c>
      <c r="AB40" s="127">
        <f t="shared" si="8"/>
        <v>5</v>
      </c>
      <c r="AC40" s="127">
        <f t="shared" si="9"/>
        <v>5</v>
      </c>
      <c r="AD40" s="127" t="str">
        <f>IF(A40&lt;&gt;"",MID(F40,1,FIND(" ",F40,1)-1),AD39)</f>
        <v>H18AF2021.</v>
      </c>
      <c r="AE40" s="127" t="str">
        <f t="shared" si="10"/>
        <v>H18AF2021</v>
      </c>
      <c r="AF40" s="128"/>
      <c r="AG40" s="129"/>
      <c r="AH40" s="130"/>
    </row>
    <row r="41" spans="1:34" s="131" customFormat="1" ht="291" customHeight="1" x14ac:dyDescent="0.2">
      <c r="A41" s="117">
        <f>IF(ISBLANK(D41),"",COUNTA($D$2:D41))</f>
        <v>30</v>
      </c>
      <c r="B41" s="118">
        <f t="shared" si="0"/>
        <v>40</v>
      </c>
      <c r="C41" s="119"/>
      <c r="D41" s="140" t="s">
        <v>711</v>
      </c>
      <c r="E41" s="140" t="s">
        <v>2350</v>
      </c>
      <c r="F41" s="139" t="s">
        <v>2313</v>
      </c>
      <c r="G41" s="139" t="s">
        <v>2314</v>
      </c>
      <c r="H41" s="134" t="s">
        <v>2315</v>
      </c>
      <c r="I41" s="134" t="s">
        <v>2043</v>
      </c>
      <c r="J41" s="132" t="s">
        <v>2265</v>
      </c>
      <c r="K41" s="132">
        <v>5</v>
      </c>
      <c r="L41" s="122">
        <v>44767</v>
      </c>
      <c r="M41" s="138">
        <v>44895</v>
      </c>
      <c r="N41" s="123">
        <f t="shared" si="1"/>
        <v>18.285714285714285</v>
      </c>
      <c r="O41" s="121" t="s">
        <v>2335</v>
      </c>
      <c r="P41" s="121">
        <v>5</v>
      </c>
      <c r="Q41" s="124">
        <f>IF(P41/K41&gt;1,100,+P41/K41*100)</f>
        <v>100</v>
      </c>
      <c r="R41" s="123">
        <f>+N41*Q41/100</f>
        <v>18.285714285714285</v>
      </c>
      <c r="S41" s="123">
        <f>IF(M41&lt;=$AG$1,R41,0)</f>
        <v>18.285714285714285</v>
      </c>
      <c r="T41" s="123">
        <f>IF($AG$1&gt;=M41,N41,0)</f>
        <v>18.285714285714285</v>
      </c>
      <c r="U41" s="119"/>
      <c r="V41" s="125" t="str">
        <f>IF(Q41=100,"CUMPLIDA",IF(M41-$AG$1&lt;0,"VENCIDA",IF(M41-$AG$1&lt;=30,"PRÓXIMA A VENCER",IF(Q41&gt;0,"CON AVANCE","EN TERMINO"))))</f>
        <v>CUMPLIDA</v>
      </c>
      <c r="W41" s="125" t="str">
        <f>IF(A41&lt;&gt;"",IF(AC41=1,"VENCIDO",IF(AC41=2,"PRÓXIMO A VENCER",IF(AC41=3,"EN TERMINO",IF(AC41=4,"CON AVANCE",IF(AC41=5,"CUMPLIDO",))))),"")</f>
        <v>CUMPLIDO</v>
      </c>
      <c r="X41" s="117" t="s">
        <v>2341</v>
      </c>
      <c r="Y41" s="117" t="str">
        <f t="shared" si="21"/>
        <v>H19AF2021</v>
      </c>
      <c r="Z41" s="126">
        <f>IF(A41&lt;&gt;"",1,Z40+1)</f>
        <v>1</v>
      </c>
      <c r="AA41" s="126" t="str">
        <f t="shared" si="22"/>
        <v>H19AF2021 - 1</v>
      </c>
      <c r="AB41" s="127">
        <f t="shared" si="8"/>
        <v>5</v>
      </c>
      <c r="AC41" s="127">
        <f t="shared" si="9"/>
        <v>5</v>
      </c>
      <c r="AD41" s="127" t="str">
        <f>IF(A41&lt;&gt;"",MID(F41,1,FIND(" ",F41,1)-1),AD40)</f>
        <v>H19AF2021.</v>
      </c>
      <c r="AE41" s="127" t="str">
        <f t="shared" si="10"/>
        <v>H19AF2021</v>
      </c>
      <c r="AF41" s="128"/>
      <c r="AG41" s="129"/>
      <c r="AH41" s="130"/>
    </row>
    <row r="42" spans="1:34" s="131" customFormat="1" ht="291" customHeight="1" x14ac:dyDescent="0.2">
      <c r="A42" s="117">
        <f>IF(ISBLANK(D42),"",COUNTA($D$2:D42))</f>
        <v>31</v>
      </c>
      <c r="B42" s="118">
        <f t="shared" si="0"/>
        <v>41</v>
      </c>
      <c r="C42" s="119"/>
      <c r="D42" s="140" t="s">
        <v>710</v>
      </c>
      <c r="E42" s="140" t="s">
        <v>2350</v>
      </c>
      <c r="F42" s="139" t="s">
        <v>2316</v>
      </c>
      <c r="G42" s="139" t="s">
        <v>2317</v>
      </c>
      <c r="H42" s="134" t="s">
        <v>2318</v>
      </c>
      <c r="I42" s="134" t="s">
        <v>2319</v>
      </c>
      <c r="J42" s="132" t="s">
        <v>2320</v>
      </c>
      <c r="K42" s="132">
        <v>2</v>
      </c>
      <c r="L42" s="122">
        <v>44805</v>
      </c>
      <c r="M42" s="138">
        <v>44926</v>
      </c>
      <c r="N42" s="123">
        <f t="shared" si="1"/>
        <v>17.285714285714285</v>
      </c>
      <c r="O42" s="121" t="s">
        <v>1696</v>
      </c>
      <c r="P42" s="121">
        <v>0</v>
      </c>
      <c r="Q42" s="124">
        <f>IF(P42/K42&gt;1,100,+P42/K42*100)</f>
        <v>0</v>
      </c>
      <c r="R42" s="123">
        <f>+N42*Q42/100</f>
        <v>0</v>
      </c>
      <c r="S42" s="123">
        <f>IF(M42&lt;=$AG$1,R42,0)</f>
        <v>0</v>
      </c>
      <c r="T42" s="123">
        <f>IF($AG$1&gt;=M42,N42,0)</f>
        <v>17.285714285714285</v>
      </c>
      <c r="U42" s="119"/>
      <c r="V42" s="125" t="str">
        <f>IF(Q42=100,"CUMPLIDA",IF(M42-$AG$1&lt;0,"VENCIDA",IF(M42-$AG$1&lt;=30,"PRÓXIMA A VENCER",IF(Q42&gt;0,"CON AVANCE","EN TERMINO"))))</f>
        <v>VENCIDA</v>
      </c>
      <c r="W42" s="125" t="str">
        <f>IF(A42&lt;&gt;"",IF(AC42=1,"VENCIDO",IF(AC42=2,"PRÓXIMO A VENCER",IF(AC42=3,"EN TERMINO",IF(AC42=4,"CON AVANCE",IF(AC42=5,"CUMPLIDO",))))),"")</f>
        <v>VENCIDO</v>
      </c>
      <c r="X42" s="117" t="s">
        <v>2341</v>
      </c>
      <c r="Y42" s="117" t="str">
        <f t="shared" si="21"/>
        <v>H20AF2021</v>
      </c>
      <c r="Z42" s="126">
        <f>IF(A42&lt;&gt;"",1,Z41+1)</f>
        <v>1</v>
      </c>
      <c r="AA42" s="126" t="str">
        <f t="shared" si="22"/>
        <v>H20AF2021 - 1</v>
      </c>
      <c r="AB42" s="127">
        <f t="shared" si="8"/>
        <v>1</v>
      </c>
      <c r="AC42" s="127">
        <f t="shared" si="9"/>
        <v>1</v>
      </c>
      <c r="AD42" s="127" t="str">
        <f>IF(A42&lt;&gt;"",MID(F42,1,FIND(" ",F42,1)-1),AD41)</f>
        <v>H20AF2021.</v>
      </c>
      <c r="AE42" s="127" t="str">
        <f t="shared" si="10"/>
        <v>H20AF2021</v>
      </c>
      <c r="AF42" s="128"/>
      <c r="AG42" s="129"/>
      <c r="AH42" s="130"/>
    </row>
    <row r="43" spans="1:34" s="131" customFormat="1" ht="291" customHeight="1" x14ac:dyDescent="0.2">
      <c r="A43" s="117">
        <f>IF(ISBLANK(D43),"",COUNTA($D$2:D43))</f>
        <v>32</v>
      </c>
      <c r="B43" s="118">
        <f t="shared" si="0"/>
        <v>42</v>
      </c>
      <c r="C43" s="119"/>
      <c r="D43" s="140" t="s">
        <v>711</v>
      </c>
      <c r="E43" s="140" t="s">
        <v>2351</v>
      </c>
      <c r="F43" s="139" t="s">
        <v>2321</v>
      </c>
      <c r="G43" s="139" t="s">
        <v>2322</v>
      </c>
      <c r="H43" s="134" t="s">
        <v>2323</v>
      </c>
      <c r="I43" s="134" t="s">
        <v>2324</v>
      </c>
      <c r="J43" s="132" t="s">
        <v>2306</v>
      </c>
      <c r="K43" s="132">
        <v>1</v>
      </c>
      <c r="L43" s="122">
        <v>44788</v>
      </c>
      <c r="M43" s="138">
        <v>44926</v>
      </c>
      <c r="N43" s="123">
        <f t="shared" si="1"/>
        <v>19.714285714285715</v>
      </c>
      <c r="O43" s="121" t="s">
        <v>1696</v>
      </c>
      <c r="P43" s="121">
        <v>0</v>
      </c>
      <c r="Q43" s="124">
        <f>IF(P43/K43&gt;1,100,+P43/K43*100)</f>
        <v>0</v>
      </c>
      <c r="R43" s="123">
        <f>+N43*Q43/100</f>
        <v>0</v>
      </c>
      <c r="S43" s="123">
        <f>IF(M43&lt;=$AG$1,R43,0)</f>
        <v>0</v>
      </c>
      <c r="T43" s="123">
        <f>IF($AG$1&gt;=M43,N43,0)</f>
        <v>19.714285714285715</v>
      </c>
      <c r="U43" s="119"/>
      <c r="V43" s="125" t="str">
        <f>IF(Q43=100,"CUMPLIDA",IF(M43-$AG$1&lt;0,"VENCIDA",IF(M43-$AG$1&lt;=30,"PRÓXIMA A VENCER",IF(Q43&gt;0,"CON AVANCE","EN TERMINO"))))</f>
        <v>VENCIDA</v>
      </c>
      <c r="W43" s="125" t="str">
        <f>IF(A43&lt;&gt;"",IF(AC43=1,"VENCIDO",IF(AC43=2,"PRÓXIMO A VENCER",IF(AC43=3,"EN TERMINO",IF(AC43=4,"CON AVANCE",IF(AC43=5,"CUMPLIDO",))))),"")</f>
        <v>VENCIDO</v>
      </c>
      <c r="X43" s="117" t="s">
        <v>2341</v>
      </c>
      <c r="Y43" s="117" t="str">
        <f t="shared" si="21"/>
        <v>H21AF2021</v>
      </c>
      <c r="Z43" s="126">
        <f>IF(A43&lt;&gt;"",1,Z42+1)</f>
        <v>1</v>
      </c>
      <c r="AA43" s="126" t="str">
        <f t="shared" si="22"/>
        <v>H21AF2021 - 1</v>
      </c>
      <c r="AB43" s="127">
        <f t="shared" si="8"/>
        <v>1</v>
      </c>
      <c r="AC43" s="127">
        <f t="shared" si="9"/>
        <v>1</v>
      </c>
      <c r="AD43" s="127" t="str">
        <f>IF(A43&lt;&gt;"",MID(F43,1,FIND(" ",F43,1)-1),AD42)</f>
        <v>H21AF2021.</v>
      </c>
      <c r="AE43" s="127" t="str">
        <f t="shared" si="10"/>
        <v>H21AF2021</v>
      </c>
      <c r="AF43" s="128"/>
      <c r="AG43" s="129"/>
      <c r="AH43" s="130"/>
    </row>
    <row r="44" spans="1:34" s="131" customFormat="1" ht="291" customHeight="1" x14ac:dyDescent="0.2">
      <c r="A44" s="117">
        <f>IF(ISBLANK(D44),"",COUNTA($D$2:D44))</f>
        <v>33</v>
      </c>
      <c r="B44" s="118">
        <f t="shared" si="0"/>
        <v>43</v>
      </c>
      <c r="C44" s="119"/>
      <c r="D44" s="142" t="s">
        <v>2325</v>
      </c>
      <c r="E44" s="140" t="s">
        <v>2351</v>
      </c>
      <c r="F44" s="143" t="s">
        <v>2326</v>
      </c>
      <c r="G44" s="143" t="s">
        <v>2327</v>
      </c>
      <c r="H44" s="134" t="s">
        <v>2328</v>
      </c>
      <c r="I44" s="134" t="s">
        <v>2329</v>
      </c>
      <c r="J44" s="132" t="s">
        <v>2330</v>
      </c>
      <c r="K44" s="132">
        <v>2</v>
      </c>
      <c r="L44" s="122">
        <v>44788</v>
      </c>
      <c r="M44" s="138">
        <v>44926</v>
      </c>
      <c r="N44" s="123">
        <f t="shared" si="1"/>
        <v>19.714285714285715</v>
      </c>
      <c r="O44" s="132" t="s">
        <v>1696</v>
      </c>
      <c r="P44" s="121">
        <v>0</v>
      </c>
      <c r="Q44" s="124">
        <f>IF(P44/K44&gt;1,100,+P44/K44*100)</f>
        <v>0</v>
      </c>
      <c r="R44" s="123">
        <f>+N44*Q44/100</f>
        <v>0</v>
      </c>
      <c r="S44" s="123">
        <f>IF(M44&lt;=$AG$1,R44,0)</f>
        <v>0</v>
      </c>
      <c r="T44" s="123">
        <f>IF($AG$1&gt;=M44,N44,0)</f>
        <v>19.714285714285715</v>
      </c>
      <c r="U44" s="119"/>
      <c r="V44" s="125" t="str">
        <f>IF(Q44=100,"CUMPLIDA",IF(M44-$AG$1&lt;0,"VENCIDA",IF(M44-$AG$1&lt;=30,"PRÓXIMA A VENCER",IF(Q44&gt;0,"CON AVANCE","EN TERMINO"))))</f>
        <v>VENCIDA</v>
      </c>
      <c r="W44" s="125" t="str">
        <f>IF(A44&lt;&gt;"",IF(AC44=1,"VENCIDO",IF(AC44=2,"PRÓXIMO A VENCER",IF(AC44=3,"EN TERMINO",IF(AC44=4,"CON AVANCE",IF(AC44=5,"CUMPLIDO",))))),"")</f>
        <v>VENCIDO</v>
      </c>
      <c r="X44" s="117" t="s">
        <v>2341</v>
      </c>
      <c r="Y44" s="117" t="str">
        <f t="shared" si="21"/>
        <v>H22AF2021</v>
      </c>
      <c r="Z44" s="126">
        <f>IF(A44&lt;&gt;"",1,Z43+1)</f>
        <v>1</v>
      </c>
      <c r="AA44" s="126" t="str">
        <f t="shared" si="22"/>
        <v>H22AF2021 - 1</v>
      </c>
      <c r="AB44" s="127">
        <f t="shared" si="8"/>
        <v>1</v>
      </c>
      <c r="AC44" s="127">
        <f t="shared" si="9"/>
        <v>1</v>
      </c>
      <c r="AD44" s="127" t="str">
        <f>IF(A44&lt;&gt;"",MID(F44,1,FIND(" ",F44,1)-1),AD43)</f>
        <v>H22AF2021.</v>
      </c>
      <c r="AE44" s="127" t="str">
        <f t="shared" si="10"/>
        <v>H22AF2021</v>
      </c>
      <c r="AF44" s="128"/>
      <c r="AG44" s="129"/>
      <c r="AH44" s="130"/>
    </row>
    <row r="45" spans="1:34" s="131" customFormat="1" ht="291" customHeight="1" x14ac:dyDescent="0.2">
      <c r="A45" s="117">
        <f>IF(ISBLANK(D45),"",COUNTA($D$2:D45))</f>
        <v>34</v>
      </c>
      <c r="B45" s="118">
        <f t="shared" si="0"/>
        <v>44</v>
      </c>
      <c r="C45" s="119"/>
      <c r="D45" s="118" t="s">
        <v>710</v>
      </c>
      <c r="E45" s="117" t="s">
        <v>1878</v>
      </c>
      <c r="F45" s="120" t="s">
        <v>2202</v>
      </c>
      <c r="G45" s="120" t="s">
        <v>2203</v>
      </c>
      <c r="H45" s="137" t="s">
        <v>2204</v>
      </c>
      <c r="I45" s="137" t="s">
        <v>2054</v>
      </c>
      <c r="J45" s="135" t="s">
        <v>2205</v>
      </c>
      <c r="K45" s="135">
        <v>1</v>
      </c>
      <c r="L45" s="144">
        <v>44865</v>
      </c>
      <c r="M45" s="144">
        <v>44926</v>
      </c>
      <c r="N45" s="123">
        <f t="shared" si="1"/>
        <v>8.7142857142857135</v>
      </c>
      <c r="O45" s="121" t="s">
        <v>1696</v>
      </c>
      <c r="P45" s="121">
        <v>0</v>
      </c>
      <c r="Q45" s="124">
        <f>IF(P45/K45&gt;1,100,+P45/K45*100)</f>
        <v>0</v>
      </c>
      <c r="R45" s="123">
        <f>+N45*Q45/100</f>
        <v>0</v>
      </c>
      <c r="S45" s="123">
        <f>IF(M45&lt;=$AG$1,R45,0)</f>
        <v>0</v>
      </c>
      <c r="T45" s="123">
        <f>IF($AG$1&gt;=M45,N45,0)</f>
        <v>8.7142857142857135</v>
      </c>
      <c r="U45" s="119"/>
      <c r="V45" s="125" t="str">
        <f>IF(Q45=100,"CUMPLIDA",IF(M45-$AG$1&lt;0,"VENCIDA",IF(M45-$AG$1&lt;=30,"PRÓXIMA A VENCER",IF(Q45&gt;0,"CON AVANCE","EN TERMINO"))))</f>
        <v>VENCIDA</v>
      </c>
      <c r="W45" s="125" t="str">
        <f>IF(A45&lt;&gt;"",IF(AC45=1,"VENCIDO",IF(AC45=2,"PRÓXIMO A VENCER",IF(AC45=3,"EN TERMINO",IF(AC45=4,"CON AVANCE",IF(AC45=5,"CUMPLIDO",))))),"")</f>
        <v>VENCIDO</v>
      </c>
      <c r="X45" s="117" t="s">
        <v>2206</v>
      </c>
      <c r="Y45" s="117" t="str">
        <f t="shared" si="21"/>
        <v>H1Denuncia2021-216384-82111-D</v>
      </c>
      <c r="Z45" s="126">
        <f>IF(A45&lt;&gt;"",1,Z44+1)</f>
        <v>1</v>
      </c>
      <c r="AA45" s="126" t="str">
        <f t="shared" si="22"/>
        <v>H1Denuncia2021-216384-82111-D - 1</v>
      </c>
      <c r="AB45" s="127">
        <f t="shared" si="8"/>
        <v>1</v>
      </c>
      <c r="AC45" s="127">
        <f t="shared" si="9"/>
        <v>1</v>
      </c>
      <c r="AD45" s="127" t="str">
        <f>IF(A45&lt;&gt;"",MID(F45,1,FIND(" ",F45,1)-1),AD44)</f>
        <v>H1Denuncia2021-216384-82111-D.</v>
      </c>
      <c r="AE45" s="127" t="str">
        <f t="shared" si="10"/>
        <v>H1Denuncia2021-216384-82111-D</v>
      </c>
      <c r="AF45" s="128"/>
      <c r="AG45" s="129"/>
      <c r="AH45" s="130"/>
    </row>
    <row r="46" spans="1:34" s="131" customFormat="1" ht="291" customHeight="1" x14ac:dyDescent="0.2">
      <c r="A46" s="117" t="str">
        <f>IF(ISBLANK(D46),"",COUNTA($D$2:D46))</f>
        <v/>
      </c>
      <c r="B46" s="118">
        <f t="shared" si="0"/>
        <v>45</v>
      </c>
      <c r="C46" s="119"/>
      <c r="D46" s="118"/>
      <c r="E46" s="117" t="s">
        <v>1878</v>
      </c>
      <c r="F46" s="120" t="s">
        <v>2207</v>
      </c>
      <c r="G46" s="120" t="s">
        <v>2203</v>
      </c>
      <c r="H46" s="120" t="s">
        <v>2208</v>
      </c>
      <c r="I46" s="120" t="s">
        <v>2209</v>
      </c>
      <c r="J46" s="121" t="s">
        <v>2210</v>
      </c>
      <c r="K46" s="121">
        <v>1</v>
      </c>
      <c r="L46" s="122">
        <v>44865</v>
      </c>
      <c r="M46" s="122">
        <v>44926</v>
      </c>
      <c r="N46" s="145">
        <f t="shared" si="1"/>
        <v>8.7142857142857135</v>
      </c>
      <c r="O46" s="121" t="s">
        <v>1696</v>
      </c>
      <c r="P46" s="121">
        <v>0</v>
      </c>
      <c r="Q46" s="124">
        <f>IF(P46/K46&gt;1,100,+P46/K46*100)</f>
        <v>0</v>
      </c>
      <c r="R46" s="123">
        <f>+N46*Q46/100</f>
        <v>0</v>
      </c>
      <c r="S46" s="123">
        <f>IF(M46&lt;=$AG$1,R46,0)</f>
        <v>0</v>
      </c>
      <c r="T46" s="123">
        <f>IF($AG$1&gt;=M46,N46,0)</f>
        <v>8.7142857142857135</v>
      </c>
      <c r="U46" s="119"/>
      <c r="V46" s="125" t="str">
        <f>IF(Q46=100,"CUMPLIDA",IF(M46-$AG$1&lt;0,"VENCIDA",IF(M46-$AG$1&lt;=30,"PRÓXIMA A VENCER",IF(Q46&gt;0,"CON AVANCE","EN TERMINO"))))</f>
        <v>VENCIDA</v>
      </c>
      <c r="W46" s="125" t="str">
        <f>IF(A46&lt;&gt;"",IF(AC46=1,"VENCIDO",IF(AC46=2,"PRÓXIMO A VENCER",IF(AC46=3,"EN TERMINO",IF(AC46=4,"CON AVANCE",IF(AC46=5,"CUMPLIDO",))))),"")</f>
        <v/>
      </c>
      <c r="X46" s="117" t="s">
        <v>2206</v>
      </c>
      <c r="Y46" s="117" t="str">
        <f t="shared" si="21"/>
        <v>H1Denuncia2021-216384-82111-D</v>
      </c>
      <c r="Z46" s="126">
        <f>IF(A46&lt;&gt;"",1,Z45+1)</f>
        <v>2</v>
      </c>
      <c r="AA46" s="126" t="str">
        <f t="shared" si="22"/>
        <v>H1Denuncia2021-216384-82111-D - 2</v>
      </c>
      <c r="AB46" s="127">
        <f t="shared" si="8"/>
        <v>1</v>
      </c>
      <c r="AC46" s="127">
        <f t="shared" si="9"/>
        <v>1</v>
      </c>
      <c r="AD46" s="127" t="str">
        <f>IF(A46&lt;&gt;"",MID(F46,1,FIND(" ",F46,1)-1),AD45)</f>
        <v>H1Denuncia2021-216384-82111-D.</v>
      </c>
      <c r="AE46" s="127" t="str">
        <f t="shared" si="10"/>
        <v>H1Denuncia2021-216384-82111-D</v>
      </c>
      <c r="AF46" s="128"/>
      <c r="AG46" s="129"/>
      <c r="AH46" s="130"/>
    </row>
    <row r="47" spans="1:34" s="131" customFormat="1" ht="291" customHeight="1" x14ac:dyDescent="0.2">
      <c r="A47" s="117">
        <f>IF(ISBLANK(D47),"",COUNTA($D$2:D47))</f>
        <v>35</v>
      </c>
      <c r="B47" s="118">
        <f t="shared" si="0"/>
        <v>46</v>
      </c>
      <c r="C47" s="119"/>
      <c r="D47" s="118" t="s">
        <v>711</v>
      </c>
      <c r="E47" s="117" t="s">
        <v>1878</v>
      </c>
      <c r="F47" s="133" t="s">
        <v>2120</v>
      </c>
      <c r="G47" s="133" t="s">
        <v>2186</v>
      </c>
      <c r="H47" s="137" t="s">
        <v>2042</v>
      </c>
      <c r="I47" s="137" t="s">
        <v>2043</v>
      </c>
      <c r="J47" s="135" t="s">
        <v>2044</v>
      </c>
      <c r="K47" s="135">
        <v>5</v>
      </c>
      <c r="L47" s="122">
        <v>44767</v>
      </c>
      <c r="M47" s="122">
        <v>44895</v>
      </c>
      <c r="N47" s="145">
        <f t="shared" ref="N47" si="25">(+M47-L47)/7</f>
        <v>18.285714285714285</v>
      </c>
      <c r="O47" s="121" t="s">
        <v>2045</v>
      </c>
      <c r="P47" s="121">
        <v>5</v>
      </c>
      <c r="Q47" s="146">
        <f>IF(P47/K47&gt;1,100,+P47/K47*100)</f>
        <v>100</v>
      </c>
      <c r="R47" s="123">
        <f>+N47*Q47/100</f>
        <v>18.285714285714285</v>
      </c>
      <c r="S47" s="123">
        <f>IF(M47&lt;=$AG$1,R47,0)</f>
        <v>18.285714285714285</v>
      </c>
      <c r="T47" s="123">
        <f>IF($AG$1&gt;=M47,N47,0)</f>
        <v>18.285714285714285</v>
      </c>
      <c r="U47" s="119"/>
      <c r="V47" s="125" t="str">
        <f>IF(Q47=100,"CUMPLIDA",IF(M47-$AG$1&lt;0,"VENCIDA",IF(M47-$AG$1&lt;=30,"PRÓXIMA A VENCER",IF(Q47&gt;0,"CON AVANCE","EN TERMINO"))))</f>
        <v>CUMPLIDA</v>
      </c>
      <c r="W47" s="125" t="str">
        <f>IF(A47&lt;&gt;"",IF(AC47=1,"VENCIDO",IF(AC47=2,"PRÓXIMO A VENCER",IF(AC47=3,"EN TERMINO",IF(AC47=4,"CON AVANCE",IF(AC47=5,"CUMPLIDO",))))),"")</f>
        <v>VENCIDO</v>
      </c>
      <c r="X47" s="117" t="s">
        <v>2185</v>
      </c>
      <c r="Y47" s="117" t="str">
        <f t="shared" si="21"/>
        <v>H1ACGuaviare</v>
      </c>
      <c r="Z47" s="126">
        <f>IF(A47&lt;&gt;"",1,Z46+1)</f>
        <v>1</v>
      </c>
      <c r="AA47" s="126" t="str">
        <f t="shared" si="22"/>
        <v>H1ACGuaviare - 1</v>
      </c>
      <c r="AB47" s="127">
        <f t="shared" si="8"/>
        <v>5</v>
      </c>
      <c r="AC47" s="127">
        <f t="shared" si="9"/>
        <v>1</v>
      </c>
      <c r="AD47" s="127" t="str">
        <f>IF(A47&lt;&gt;"",MID(F47,1,FIND(" ",F47,1)-1),AD46)</f>
        <v>H1ACGuaviare.</v>
      </c>
      <c r="AE47" s="127" t="str">
        <f t="shared" si="10"/>
        <v>H1ACGuaviare</v>
      </c>
      <c r="AF47" s="128"/>
      <c r="AG47" s="129"/>
      <c r="AH47" s="130"/>
    </row>
    <row r="48" spans="1:34" s="131" customFormat="1" ht="291" customHeight="1" x14ac:dyDescent="0.2">
      <c r="A48" s="117" t="str">
        <f>IF(ISBLANK(D48),"",COUNTA($D$2:D48))</f>
        <v/>
      </c>
      <c r="B48" s="118">
        <f t="shared" si="0"/>
        <v>47</v>
      </c>
      <c r="C48" s="119"/>
      <c r="D48" s="118"/>
      <c r="E48" s="117" t="s">
        <v>1878</v>
      </c>
      <c r="F48" s="133" t="s">
        <v>2122</v>
      </c>
      <c r="G48" s="133" t="s">
        <v>2186</v>
      </c>
      <c r="H48" s="137" t="s">
        <v>2047</v>
      </c>
      <c r="I48" s="137" t="s">
        <v>2048</v>
      </c>
      <c r="J48" s="135" t="s">
        <v>2049</v>
      </c>
      <c r="K48" s="135">
        <v>1</v>
      </c>
      <c r="L48" s="122">
        <v>44767</v>
      </c>
      <c r="M48" s="122">
        <v>44865</v>
      </c>
      <c r="N48" s="145">
        <f t="shared" ref="N48:N67" si="26">(+M48-L48)/7</f>
        <v>14</v>
      </c>
      <c r="O48" s="121" t="s">
        <v>2050</v>
      </c>
      <c r="P48" s="121">
        <v>0</v>
      </c>
      <c r="Q48" s="146">
        <f>IF(P48/K48&gt;1,100,+P48/K48*100)</f>
        <v>0</v>
      </c>
      <c r="R48" s="123">
        <f>+N48*Q48/100</f>
        <v>0</v>
      </c>
      <c r="S48" s="123">
        <f>IF(M48&lt;=$AG$1,R48,0)</f>
        <v>0</v>
      </c>
      <c r="T48" s="123">
        <f>IF($AG$1&gt;=M48,N48,0)</f>
        <v>14</v>
      </c>
      <c r="U48" s="119"/>
      <c r="V48" s="125" t="str">
        <f>IF(Q48=100,"CUMPLIDA",IF(M48-$AG$1&lt;0,"VENCIDA",IF(M48-$AG$1&lt;=30,"PRÓXIMA A VENCER",IF(Q48&gt;0,"CON AVANCE","EN TERMINO"))))</f>
        <v>VENCIDA</v>
      </c>
      <c r="W48" s="125" t="str">
        <f>IF(A48&lt;&gt;"",IF(AC48=1,"VENCIDO",IF(AC48=2,"PRÓXIMO A VENCER",IF(AC48=3,"EN TERMINO",IF(AC48=4,"CON AVANCE",IF(AC48=5,"CUMPLIDO",))))),"")</f>
        <v/>
      </c>
      <c r="X48" s="117" t="s">
        <v>2185</v>
      </c>
      <c r="Y48" s="117" t="str">
        <f t="shared" si="21"/>
        <v>H1ACGuaviare</v>
      </c>
      <c r="Z48" s="126">
        <f>IF(A48&lt;&gt;"",1,Z47+1)</f>
        <v>2</v>
      </c>
      <c r="AA48" s="126" t="str">
        <f t="shared" si="22"/>
        <v>H1ACGuaviare - 2</v>
      </c>
      <c r="AB48" s="127">
        <f t="shared" si="8"/>
        <v>1</v>
      </c>
      <c r="AC48" s="127">
        <f t="shared" si="9"/>
        <v>1</v>
      </c>
      <c r="AD48" s="127" t="str">
        <f>IF(A48&lt;&gt;"",MID(F48,1,FIND(" ",F48,1)-1),AD47)</f>
        <v>H1ACGuaviare.</v>
      </c>
      <c r="AE48" s="127" t="str">
        <f t="shared" si="10"/>
        <v>H1ACGuaviare</v>
      </c>
      <c r="AF48" s="128"/>
      <c r="AG48" s="129"/>
      <c r="AH48" s="130"/>
    </row>
    <row r="49" spans="1:34" s="131" customFormat="1" ht="291" customHeight="1" x14ac:dyDescent="0.2">
      <c r="A49" s="117" t="str">
        <f>IF(ISBLANK(D49),"",COUNTA($D$2:D49))</f>
        <v/>
      </c>
      <c r="B49" s="118">
        <f t="shared" si="0"/>
        <v>48</v>
      </c>
      <c r="C49" s="119"/>
      <c r="D49" s="118"/>
      <c r="E49" s="117" t="s">
        <v>1878</v>
      </c>
      <c r="F49" s="133" t="s">
        <v>2123</v>
      </c>
      <c r="G49" s="133" t="s">
        <v>2121</v>
      </c>
      <c r="H49" s="137" t="s">
        <v>2047</v>
      </c>
      <c r="I49" s="137" t="s">
        <v>2048</v>
      </c>
      <c r="J49" s="135" t="s">
        <v>2052</v>
      </c>
      <c r="K49" s="135">
        <v>1</v>
      </c>
      <c r="L49" s="122">
        <v>44767</v>
      </c>
      <c r="M49" s="122">
        <v>44865</v>
      </c>
      <c r="N49" s="145">
        <f t="shared" si="26"/>
        <v>14</v>
      </c>
      <c r="O49" s="121" t="s">
        <v>2050</v>
      </c>
      <c r="P49" s="121">
        <v>0</v>
      </c>
      <c r="Q49" s="146">
        <f>IF(P49/K49&gt;1,100,+P49/K49*100)</f>
        <v>0</v>
      </c>
      <c r="R49" s="123">
        <f>+N49*Q49/100</f>
        <v>0</v>
      </c>
      <c r="S49" s="123">
        <f>IF(M49&lt;=$AG$1,R49,0)</f>
        <v>0</v>
      </c>
      <c r="T49" s="123">
        <f>IF($AG$1&gt;=M49,N49,0)</f>
        <v>14</v>
      </c>
      <c r="U49" s="119"/>
      <c r="V49" s="125" t="str">
        <f>IF(Q49=100,"CUMPLIDA",IF(M49-$AG$1&lt;0,"VENCIDA",IF(M49-$AG$1&lt;=30,"PRÓXIMA A VENCER",IF(Q49&gt;0,"CON AVANCE","EN TERMINO"))))</f>
        <v>VENCIDA</v>
      </c>
      <c r="W49" s="125" t="str">
        <f>IF(A49&lt;&gt;"",IF(AC49=1,"VENCIDO",IF(AC49=2,"PRÓXIMO A VENCER",IF(AC49=3,"EN TERMINO",IF(AC49=4,"CON AVANCE",IF(AC49=5,"CUMPLIDO",))))),"")</f>
        <v/>
      </c>
      <c r="X49" s="117" t="s">
        <v>2185</v>
      </c>
      <c r="Y49" s="117" t="str">
        <f t="shared" si="21"/>
        <v>H1ACGuaviare</v>
      </c>
      <c r="Z49" s="126">
        <f>IF(A49&lt;&gt;"",1,Z48+1)</f>
        <v>3</v>
      </c>
      <c r="AA49" s="126" t="str">
        <f t="shared" si="22"/>
        <v>H1ACGuaviare - 3</v>
      </c>
      <c r="AB49" s="127">
        <f t="shared" si="8"/>
        <v>1</v>
      </c>
      <c r="AC49" s="127">
        <f t="shared" si="9"/>
        <v>1</v>
      </c>
      <c r="AD49" s="127" t="str">
        <f>IF(A49&lt;&gt;"",MID(F49,1,FIND(" ",F49,1)-1),AD48)</f>
        <v>H1ACGuaviare.</v>
      </c>
      <c r="AE49" s="127" t="str">
        <f t="shared" si="10"/>
        <v>H1ACGuaviare</v>
      </c>
      <c r="AF49" s="128"/>
      <c r="AG49" s="129"/>
      <c r="AH49" s="130"/>
    </row>
    <row r="50" spans="1:34" s="131" customFormat="1" ht="291" customHeight="1" x14ac:dyDescent="0.2">
      <c r="A50" s="117" t="str">
        <f>IF(ISBLANK(D50),"",COUNTA($D$2:D50))</f>
        <v/>
      </c>
      <c r="B50" s="118">
        <f t="shared" si="0"/>
        <v>49</v>
      </c>
      <c r="C50" s="119"/>
      <c r="D50" s="118"/>
      <c r="E50" s="117" t="s">
        <v>1878</v>
      </c>
      <c r="F50" s="133" t="s">
        <v>2124</v>
      </c>
      <c r="G50" s="133" t="s">
        <v>2186</v>
      </c>
      <c r="H50" s="137" t="s">
        <v>2047</v>
      </c>
      <c r="I50" s="137" t="s">
        <v>2125</v>
      </c>
      <c r="J50" s="135" t="s">
        <v>2055</v>
      </c>
      <c r="K50" s="135">
        <v>1</v>
      </c>
      <c r="L50" s="122">
        <v>44865</v>
      </c>
      <c r="M50" s="122">
        <v>44926</v>
      </c>
      <c r="N50" s="145">
        <f t="shared" si="26"/>
        <v>8.7142857142857135</v>
      </c>
      <c r="O50" s="121" t="s">
        <v>2075</v>
      </c>
      <c r="P50" s="121">
        <v>0</v>
      </c>
      <c r="Q50" s="146">
        <f>IF(P50/K50&gt;1,100,+P50/K50*100)</f>
        <v>0</v>
      </c>
      <c r="R50" s="123">
        <f>+N50*Q50/100</f>
        <v>0</v>
      </c>
      <c r="S50" s="123">
        <f>IF(M50&lt;=$AG$1,R50,0)</f>
        <v>0</v>
      </c>
      <c r="T50" s="123">
        <f>IF($AG$1&gt;=M50,N50,0)</f>
        <v>8.7142857142857135</v>
      </c>
      <c r="U50" s="119"/>
      <c r="V50" s="125" t="str">
        <f>IF(Q50=100,"CUMPLIDA",IF(M50-$AG$1&lt;0,"VENCIDA",IF(M50-$AG$1&lt;=30,"PRÓXIMA A VENCER",IF(Q50&gt;0,"CON AVANCE","EN TERMINO"))))</f>
        <v>VENCIDA</v>
      </c>
      <c r="W50" s="125" t="str">
        <f>IF(A50&lt;&gt;"",IF(AC50=1,"VENCIDO",IF(AC50=2,"PRÓXIMO A VENCER",IF(AC50=3,"EN TERMINO",IF(AC50=4,"CON AVANCE",IF(AC50=5,"CUMPLIDO",))))),"")</f>
        <v/>
      </c>
      <c r="X50" s="117" t="s">
        <v>2185</v>
      </c>
      <c r="Y50" s="117" t="str">
        <f t="shared" si="21"/>
        <v>H1ACGuaviare</v>
      </c>
      <c r="Z50" s="126">
        <f>IF(A50&lt;&gt;"",1,Z49+1)</f>
        <v>4</v>
      </c>
      <c r="AA50" s="126" t="str">
        <f t="shared" si="22"/>
        <v>H1ACGuaviare - 4</v>
      </c>
      <c r="AB50" s="127">
        <f t="shared" si="8"/>
        <v>1</v>
      </c>
      <c r="AC50" s="127">
        <f t="shared" si="9"/>
        <v>1</v>
      </c>
      <c r="AD50" s="127" t="str">
        <f>IF(A50&lt;&gt;"",MID(F50,1,FIND(" ",F50,1)-1),AD49)</f>
        <v>H1ACGuaviare.</v>
      </c>
      <c r="AE50" s="127" t="str">
        <f t="shared" si="10"/>
        <v>H1ACGuaviare</v>
      </c>
      <c r="AF50" s="128"/>
      <c r="AG50" s="129"/>
      <c r="AH50" s="130"/>
    </row>
    <row r="51" spans="1:34" s="131" customFormat="1" ht="291" customHeight="1" x14ac:dyDescent="0.2">
      <c r="A51" s="117">
        <f>IF(ISBLANK(D51),"",COUNTA($D$2:D51))</f>
        <v>36</v>
      </c>
      <c r="B51" s="118">
        <f t="shared" si="0"/>
        <v>50</v>
      </c>
      <c r="C51" s="119"/>
      <c r="D51" s="118" t="s">
        <v>710</v>
      </c>
      <c r="E51" s="117" t="s">
        <v>2188</v>
      </c>
      <c r="F51" s="133" t="s">
        <v>2126</v>
      </c>
      <c r="G51" s="133" t="s">
        <v>2187</v>
      </c>
      <c r="H51" s="137" t="s">
        <v>2042</v>
      </c>
      <c r="I51" s="137" t="s">
        <v>2043</v>
      </c>
      <c r="J51" s="135" t="s">
        <v>2044</v>
      </c>
      <c r="K51" s="135">
        <v>5</v>
      </c>
      <c r="L51" s="122">
        <v>44767</v>
      </c>
      <c r="M51" s="122">
        <v>44895</v>
      </c>
      <c r="N51" s="145">
        <f t="shared" si="26"/>
        <v>18.285714285714285</v>
      </c>
      <c r="O51" s="121" t="s">
        <v>2180</v>
      </c>
      <c r="P51" s="121">
        <v>5</v>
      </c>
      <c r="Q51" s="146">
        <f>IF(P51/K51&gt;1,100,+P51/K51*100)</f>
        <v>100</v>
      </c>
      <c r="R51" s="123">
        <f>+N51*Q51/100</f>
        <v>18.285714285714285</v>
      </c>
      <c r="S51" s="123">
        <f>IF(M51&lt;=$AG$1,R51,0)</f>
        <v>18.285714285714285</v>
      </c>
      <c r="T51" s="123">
        <f>IF($AG$1&gt;=M51,N51,0)</f>
        <v>18.285714285714285</v>
      </c>
      <c r="U51" s="119"/>
      <c r="V51" s="125" t="str">
        <f>IF(Q51=100,"CUMPLIDA",IF(M51-$AG$1&lt;0,"VENCIDA",IF(M51-$AG$1&lt;=30,"PRÓXIMA A VENCER",IF(Q51&gt;0,"CON AVANCE","EN TERMINO"))))</f>
        <v>CUMPLIDA</v>
      </c>
      <c r="W51" s="125" t="str">
        <f>IF(A51&lt;&gt;"",IF(AC51=1,"VENCIDO",IF(AC51=2,"PRÓXIMO A VENCER",IF(AC51=3,"EN TERMINO",IF(AC51=4,"CON AVANCE",IF(AC51=5,"CUMPLIDO",))))),"")</f>
        <v>CUMPLIDO</v>
      </c>
      <c r="X51" s="117" t="s">
        <v>2185</v>
      </c>
      <c r="Y51" s="117" t="str">
        <f t="shared" si="21"/>
        <v>H2ACGuaviare</v>
      </c>
      <c r="Z51" s="126">
        <f>IF(A51&lt;&gt;"",1,Z50+1)</f>
        <v>1</v>
      </c>
      <c r="AA51" s="126" t="str">
        <f t="shared" si="22"/>
        <v>H2ACGuaviare - 1</v>
      </c>
      <c r="AB51" s="127">
        <f t="shared" si="8"/>
        <v>5</v>
      </c>
      <c r="AC51" s="127">
        <f t="shared" si="9"/>
        <v>5</v>
      </c>
      <c r="AD51" s="127" t="str">
        <f>IF(A51&lt;&gt;"",MID(F51,1,FIND(" ",F51,1)-1),AD50)</f>
        <v>H2ACGuaviare.</v>
      </c>
      <c r="AE51" s="127" t="str">
        <f t="shared" si="10"/>
        <v>H2ACGuaviare</v>
      </c>
      <c r="AF51" s="128"/>
      <c r="AG51" s="129"/>
      <c r="AH51" s="130"/>
    </row>
    <row r="52" spans="1:34" s="131" customFormat="1" ht="291" customHeight="1" x14ac:dyDescent="0.2">
      <c r="A52" s="117">
        <f>IF(ISBLANK(D52),"",COUNTA($D$2:D52))</f>
        <v>37</v>
      </c>
      <c r="B52" s="118">
        <f t="shared" si="0"/>
        <v>51</v>
      </c>
      <c r="C52" s="119"/>
      <c r="D52" s="118" t="s">
        <v>711</v>
      </c>
      <c r="E52" s="117" t="s">
        <v>2189</v>
      </c>
      <c r="F52" s="133" t="s">
        <v>2127</v>
      </c>
      <c r="G52" s="133" t="s">
        <v>2128</v>
      </c>
      <c r="H52" s="137" t="s">
        <v>2129</v>
      </c>
      <c r="I52" s="137" t="s">
        <v>2130</v>
      </c>
      <c r="J52" s="135" t="s">
        <v>2131</v>
      </c>
      <c r="K52" s="135">
        <v>1</v>
      </c>
      <c r="L52" s="122">
        <v>44774</v>
      </c>
      <c r="M52" s="138">
        <v>44926</v>
      </c>
      <c r="N52" s="145">
        <f t="shared" si="26"/>
        <v>21.714285714285715</v>
      </c>
      <c r="O52" s="121" t="s">
        <v>2181</v>
      </c>
      <c r="P52" s="121">
        <v>1</v>
      </c>
      <c r="Q52" s="146">
        <f>IF(P52/K52&gt;1,100,+P52/K52*100)</f>
        <v>100</v>
      </c>
      <c r="R52" s="123">
        <f>+N52*Q52/100</f>
        <v>21.714285714285715</v>
      </c>
      <c r="S52" s="123">
        <f>IF(M52&lt;=$AG$1,R52,0)</f>
        <v>21.714285714285715</v>
      </c>
      <c r="T52" s="123">
        <f>IF($AG$1&gt;=M52,N52,0)</f>
        <v>21.714285714285715</v>
      </c>
      <c r="U52" s="119"/>
      <c r="V52" s="125" t="str">
        <f>IF(Q52=100,"CUMPLIDA",IF(M52-$AG$1&lt;0,"VENCIDA",IF(M52-$AG$1&lt;=30,"PRÓXIMA A VENCER",IF(Q52&gt;0,"CON AVANCE","EN TERMINO"))))</f>
        <v>CUMPLIDA</v>
      </c>
      <c r="W52" s="125" t="str">
        <f>IF(A52&lt;&gt;"",IF(AC52=1,"VENCIDO",IF(AC52=2,"PRÓXIMO A VENCER",IF(AC52=3,"EN TERMINO",IF(AC52=4,"CON AVANCE",IF(AC52=5,"CUMPLIDO",))))),"")</f>
        <v>CUMPLIDO</v>
      </c>
      <c r="X52" s="117" t="s">
        <v>2185</v>
      </c>
      <c r="Y52" s="117" t="str">
        <f t="shared" si="21"/>
        <v>H3ACGuaviare</v>
      </c>
      <c r="Z52" s="126">
        <f>IF(A52&lt;&gt;"",1,Z51+1)</f>
        <v>1</v>
      </c>
      <c r="AA52" s="126" t="str">
        <f t="shared" si="22"/>
        <v>H3ACGuaviare - 1</v>
      </c>
      <c r="AB52" s="127">
        <f t="shared" si="8"/>
        <v>5</v>
      </c>
      <c r="AC52" s="127">
        <f t="shared" si="9"/>
        <v>5</v>
      </c>
      <c r="AD52" s="127" t="str">
        <f>IF(A52&lt;&gt;"",MID(F52,1,FIND(" ",F52,1)-1),AD51)</f>
        <v>H3ACGuaviare.</v>
      </c>
      <c r="AE52" s="127" t="str">
        <f t="shared" si="10"/>
        <v>H3ACGuaviare</v>
      </c>
      <c r="AF52" s="128"/>
      <c r="AG52" s="129"/>
      <c r="AH52" s="130"/>
    </row>
    <row r="53" spans="1:34" s="131" customFormat="1" ht="291" customHeight="1" x14ac:dyDescent="0.2">
      <c r="A53" s="117">
        <f>IF(ISBLANK(D53),"",COUNTA($D$2:D53))</f>
        <v>38</v>
      </c>
      <c r="B53" s="118">
        <f t="shared" si="0"/>
        <v>52</v>
      </c>
      <c r="C53" s="119"/>
      <c r="D53" s="118" t="s">
        <v>711</v>
      </c>
      <c r="E53" s="117" t="s">
        <v>1833</v>
      </c>
      <c r="F53" s="133" t="s">
        <v>2132</v>
      </c>
      <c r="G53" s="133" t="s">
        <v>2133</v>
      </c>
      <c r="H53" s="137" t="s">
        <v>2134</v>
      </c>
      <c r="I53" s="137" t="s">
        <v>2135</v>
      </c>
      <c r="J53" s="135" t="s">
        <v>2136</v>
      </c>
      <c r="K53" s="135">
        <v>1</v>
      </c>
      <c r="L53" s="122">
        <v>44767</v>
      </c>
      <c r="M53" s="138">
        <v>44834</v>
      </c>
      <c r="N53" s="145">
        <f t="shared" si="26"/>
        <v>9.5714285714285712</v>
      </c>
      <c r="O53" s="121" t="s">
        <v>1694</v>
      </c>
      <c r="P53" s="121">
        <v>1</v>
      </c>
      <c r="Q53" s="146">
        <f>IF(P53/K53&gt;1,100,+P53/K53*100)</f>
        <v>100</v>
      </c>
      <c r="R53" s="123">
        <f>+N53*Q53/100</f>
        <v>9.5714285714285712</v>
      </c>
      <c r="S53" s="123">
        <f>IF(M53&lt;=$AG$1,R53,0)</f>
        <v>9.5714285714285712</v>
      </c>
      <c r="T53" s="123">
        <f>IF($AG$1&gt;=M53,N53,0)</f>
        <v>9.5714285714285712</v>
      </c>
      <c r="U53" s="119"/>
      <c r="V53" s="125" t="str">
        <f>IF(Q53=100,"CUMPLIDA",IF(M53-$AG$1&lt;0,"VENCIDA",IF(M53-$AG$1&lt;=30,"PRÓXIMA A VENCER",IF(Q53&gt;0,"CON AVANCE","EN TERMINO"))))</f>
        <v>CUMPLIDA</v>
      </c>
      <c r="W53" s="125" t="str">
        <f>IF(A53&lt;&gt;"",IF(AC53=1,"VENCIDO",IF(AC53=2,"PRÓXIMO A VENCER",IF(AC53=3,"EN TERMINO",IF(AC53=4,"CON AVANCE",IF(AC53=5,"CUMPLIDO",))))),"")</f>
        <v>VENCIDO</v>
      </c>
      <c r="X53" s="117" t="s">
        <v>2185</v>
      </c>
      <c r="Y53" s="117" t="str">
        <f t="shared" si="21"/>
        <v>H4ACGuaviare</v>
      </c>
      <c r="Z53" s="126">
        <f>IF(A53&lt;&gt;"",1,Z52+1)</f>
        <v>1</v>
      </c>
      <c r="AA53" s="126" t="str">
        <f t="shared" si="22"/>
        <v>H4ACGuaviare - 1</v>
      </c>
      <c r="AB53" s="127">
        <f t="shared" si="8"/>
        <v>5</v>
      </c>
      <c r="AC53" s="127">
        <f t="shared" si="9"/>
        <v>1</v>
      </c>
      <c r="AD53" s="127" t="str">
        <f>IF(A53&lt;&gt;"",MID(F53,1,FIND(" ",F53,1)-1),AD52)</f>
        <v>H4ACGuaviare.</v>
      </c>
      <c r="AE53" s="127" t="str">
        <f t="shared" si="10"/>
        <v>H4ACGuaviare</v>
      </c>
      <c r="AF53" s="128"/>
      <c r="AG53" s="129"/>
      <c r="AH53" s="130"/>
    </row>
    <row r="54" spans="1:34" s="131" customFormat="1" ht="291" customHeight="1" x14ac:dyDescent="0.2">
      <c r="A54" s="117" t="str">
        <f>IF(ISBLANK(D54),"",COUNTA($D$2:D54))</f>
        <v/>
      </c>
      <c r="B54" s="118">
        <f t="shared" si="0"/>
        <v>53</v>
      </c>
      <c r="C54" s="119"/>
      <c r="D54" s="118"/>
      <c r="E54" s="117" t="s">
        <v>1833</v>
      </c>
      <c r="F54" s="133" t="s">
        <v>2137</v>
      </c>
      <c r="G54" s="133" t="s">
        <v>2133</v>
      </c>
      <c r="H54" s="137" t="s">
        <v>2138</v>
      </c>
      <c r="I54" s="137" t="s">
        <v>2139</v>
      </c>
      <c r="J54" s="135" t="s">
        <v>2140</v>
      </c>
      <c r="K54" s="135">
        <v>1</v>
      </c>
      <c r="L54" s="147">
        <v>44767</v>
      </c>
      <c r="M54" s="138">
        <v>44834</v>
      </c>
      <c r="N54" s="145">
        <f t="shared" si="26"/>
        <v>9.5714285714285712</v>
      </c>
      <c r="O54" s="121" t="s">
        <v>1694</v>
      </c>
      <c r="P54" s="121">
        <v>0</v>
      </c>
      <c r="Q54" s="146">
        <f>IF(P54/K54&gt;1,100,+P54/K54*100)</f>
        <v>0</v>
      </c>
      <c r="R54" s="123">
        <f>+N54*Q54/100</f>
        <v>0</v>
      </c>
      <c r="S54" s="123">
        <f>IF(M54&lt;=$AG$1,R54,0)</f>
        <v>0</v>
      </c>
      <c r="T54" s="123">
        <f>IF($AG$1&gt;=M54,N54,0)</f>
        <v>9.5714285714285712</v>
      </c>
      <c r="U54" s="119"/>
      <c r="V54" s="125" t="str">
        <f>IF(Q54=100,"CUMPLIDA",IF(M54-$AG$1&lt;0,"VENCIDA",IF(M54-$AG$1&lt;=30,"PRÓXIMA A VENCER",IF(Q54&gt;0,"CON AVANCE","EN TERMINO"))))</f>
        <v>VENCIDA</v>
      </c>
      <c r="W54" s="125" t="str">
        <f>IF(A54&lt;&gt;"",IF(AC54=1,"VENCIDO",IF(AC54=2,"PRÓXIMO A VENCER",IF(AC54=3,"EN TERMINO",IF(AC54=4,"CON AVANCE",IF(AC54=5,"CUMPLIDO",))))),"")</f>
        <v/>
      </c>
      <c r="X54" s="117" t="s">
        <v>2185</v>
      </c>
      <c r="Y54" s="117" t="str">
        <f t="shared" si="21"/>
        <v>H4ACGuaviare</v>
      </c>
      <c r="Z54" s="126">
        <f>IF(A54&lt;&gt;"",1,Z53+1)</f>
        <v>2</v>
      </c>
      <c r="AA54" s="126" t="str">
        <f t="shared" si="22"/>
        <v>H4ACGuaviare - 2</v>
      </c>
      <c r="AB54" s="127">
        <f t="shared" si="8"/>
        <v>1</v>
      </c>
      <c r="AC54" s="127">
        <f t="shared" si="9"/>
        <v>1</v>
      </c>
      <c r="AD54" s="127" t="str">
        <f>IF(A54&lt;&gt;"",MID(F54,1,FIND(" ",F54,1)-1),AD53)</f>
        <v>H4ACGuaviare.</v>
      </c>
      <c r="AE54" s="127" t="str">
        <f t="shared" si="10"/>
        <v>H4ACGuaviare</v>
      </c>
      <c r="AF54" s="128"/>
      <c r="AG54" s="129"/>
      <c r="AH54" s="130"/>
    </row>
    <row r="55" spans="1:34" s="131" customFormat="1" ht="291" customHeight="1" x14ac:dyDescent="0.2">
      <c r="A55" s="117">
        <f>IF(ISBLANK(D55),"",COUNTA($D$2:D55))</f>
        <v>39</v>
      </c>
      <c r="B55" s="118">
        <f t="shared" si="0"/>
        <v>54</v>
      </c>
      <c r="C55" s="119"/>
      <c r="D55" s="118" t="s">
        <v>710</v>
      </c>
      <c r="E55" s="117" t="s">
        <v>2190</v>
      </c>
      <c r="F55" s="133" t="s">
        <v>2141</v>
      </c>
      <c r="G55" s="133" t="s">
        <v>2142</v>
      </c>
      <c r="H55" s="137" t="s">
        <v>2042</v>
      </c>
      <c r="I55" s="137" t="s">
        <v>2043</v>
      </c>
      <c r="J55" s="135" t="s">
        <v>2044</v>
      </c>
      <c r="K55" s="135">
        <v>5</v>
      </c>
      <c r="L55" s="122">
        <v>44767</v>
      </c>
      <c r="M55" s="138">
        <v>44895</v>
      </c>
      <c r="N55" s="145">
        <f t="shared" si="26"/>
        <v>18.285714285714285</v>
      </c>
      <c r="O55" s="121" t="s">
        <v>2416</v>
      </c>
      <c r="P55" s="121">
        <v>5</v>
      </c>
      <c r="Q55" s="146">
        <f>IF(P55/K55&gt;1,100,+P55/K55*100)</f>
        <v>100</v>
      </c>
      <c r="R55" s="123">
        <f>+N55*Q55/100</f>
        <v>18.285714285714285</v>
      </c>
      <c r="S55" s="123">
        <f>IF(M55&lt;=$AG$1,R55,0)</f>
        <v>18.285714285714285</v>
      </c>
      <c r="T55" s="123">
        <f>IF($AG$1&gt;=M55,N55,0)</f>
        <v>18.285714285714285</v>
      </c>
      <c r="U55" s="119"/>
      <c r="V55" s="125" t="str">
        <f>IF(Q55=100,"CUMPLIDA",IF(M55-$AG$1&lt;0,"VENCIDA",IF(M55-$AG$1&lt;=30,"PRÓXIMA A VENCER",IF(Q55&gt;0,"CON AVANCE","EN TERMINO"))))</f>
        <v>CUMPLIDA</v>
      </c>
      <c r="W55" s="125" t="str">
        <f>IF(A55&lt;&gt;"",IF(AC55=1,"VENCIDO",IF(AC55=2,"PRÓXIMO A VENCER",IF(AC55=3,"EN TERMINO",IF(AC55=4,"CON AVANCE",IF(AC55=5,"CUMPLIDO",))))),"")</f>
        <v>CUMPLIDO</v>
      </c>
      <c r="X55" s="117" t="s">
        <v>2185</v>
      </c>
      <c r="Y55" s="117" t="str">
        <f t="shared" si="21"/>
        <v>H5ACGuaviare</v>
      </c>
      <c r="Z55" s="126">
        <f>IF(A55&lt;&gt;"",1,Z54+1)</f>
        <v>1</v>
      </c>
      <c r="AA55" s="126" t="str">
        <f t="shared" si="22"/>
        <v>H5ACGuaviare - 1</v>
      </c>
      <c r="AB55" s="127">
        <f t="shared" si="8"/>
        <v>5</v>
      </c>
      <c r="AC55" s="127">
        <f t="shared" si="9"/>
        <v>5</v>
      </c>
      <c r="AD55" s="127" t="str">
        <f>IF(A55&lt;&gt;"",MID(F55,1,FIND(" ",F55,1)-1),AD54)</f>
        <v>H5ACGuaviare.</v>
      </c>
      <c r="AE55" s="127" t="str">
        <f t="shared" si="10"/>
        <v>H5ACGuaviare</v>
      </c>
      <c r="AF55" s="128"/>
      <c r="AG55" s="129"/>
      <c r="AH55" s="130"/>
    </row>
    <row r="56" spans="1:34" s="131" customFormat="1" ht="291" customHeight="1" x14ac:dyDescent="0.2">
      <c r="A56" s="117">
        <f>IF(ISBLANK(D56),"",COUNTA($D$2:D56))</f>
        <v>40</v>
      </c>
      <c r="B56" s="118">
        <f t="shared" si="0"/>
        <v>55</v>
      </c>
      <c r="C56" s="119"/>
      <c r="D56" s="118" t="s">
        <v>710</v>
      </c>
      <c r="E56" s="117" t="s">
        <v>2191</v>
      </c>
      <c r="F56" s="133" t="s">
        <v>2143</v>
      </c>
      <c r="G56" s="133" t="s">
        <v>2144</v>
      </c>
      <c r="H56" s="137" t="s">
        <v>2145</v>
      </c>
      <c r="I56" s="137" t="s">
        <v>2146</v>
      </c>
      <c r="J56" s="135" t="s">
        <v>2147</v>
      </c>
      <c r="K56" s="135">
        <v>1</v>
      </c>
      <c r="L56" s="122">
        <v>44767</v>
      </c>
      <c r="M56" s="138">
        <v>44895</v>
      </c>
      <c r="N56" s="145">
        <f t="shared" si="26"/>
        <v>18.285714285714285</v>
      </c>
      <c r="O56" s="121" t="s">
        <v>2182</v>
      </c>
      <c r="P56" s="121">
        <v>0</v>
      </c>
      <c r="Q56" s="146">
        <f>IF(P56/K56&gt;1,100,+P56/K56*100)</f>
        <v>0</v>
      </c>
      <c r="R56" s="123">
        <f>+N56*Q56/100</f>
        <v>0</v>
      </c>
      <c r="S56" s="123">
        <f>IF(M56&lt;=$AG$1,R56,0)</f>
        <v>0</v>
      </c>
      <c r="T56" s="123">
        <f>IF($AG$1&gt;=M56,N56,0)</f>
        <v>18.285714285714285</v>
      </c>
      <c r="U56" s="119"/>
      <c r="V56" s="125" t="str">
        <f>IF(Q56=100,"CUMPLIDA",IF(M56-$AG$1&lt;0,"VENCIDA",IF(M56-$AG$1&lt;=30,"PRÓXIMA A VENCER",IF(Q56&gt;0,"CON AVANCE","EN TERMINO"))))</f>
        <v>VENCIDA</v>
      </c>
      <c r="W56" s="125" t="str">
        <f>IF(A56&lt;&gt;"",IF(AC56=1,"VENCIDO",IF(AC56=2,"PRÓXIMO A VENCER",IF(AC56=3,"EN TERMINO",IF(AC56=4,"CON AVANCE",IF(AC56=5,"CUMPLIDO",))))),"")</f>
        <v>VENCIDO</v>
      </c>
      <c r="X56" s="117" t="s">
        <v>2185</v>
      </c>
      <c r="Y56" s="117" t="str">
        <f t="shared" si="21"/>
        <v>H6ACGuaviare</v>
      </c>
      <c r="Z56" s="126">
        <f>IF(A56&lt;&gt;"",1,Z55+1)</f>
        <v>1</v>
      </c>
      <c r="AA56" s="126" t="str">
        <f t="shared" si="22"/>
        <v>H6ACGuaviare - 1</v>
      </c>
      <c r="AB56" s="127">
        <f t="shared" si="8"/>
        <v>1</v>
      </c>
      <c r="AC56" s="127">
        <f t="shared" si="9"/>
        <v>1</v>
      </c>
      <c r="AD56" s="127" t="str">
        <f>IF(A56&lt;&gt;"",MID(F56,1,FIND(" ",F56,1)-1),AD55)</f>
        <v>H6ACGuaviare.</v>
      </c>
      <c r="AE56" s="127" t="str">
        <f t="shared" si="10"/>
        <v>H6ACGuaviare</v>
      </c>
      <c r="AF56" s="128"/>
      <c r="AG56" s="129"/>
      <c r="AH56" s="130"/>
    </row>
    <row r="57" spans="1:34" s="131" customFormat="1" ht="291" customHeight="1" x14ac:dyDescent="0.2">
      <c r="A57" s="117">
        <f>IF(ISBLANK(D57),"",COUNTA($D$2:D57))</f>
        <v>41</v>
      </c>
      <c r="B57" s="118">
        <f t="shared" si="0"/>
        <v>56</v>
      </c>
      <c r="C57" s="119"/>
      <c r="D57" s="118" t="s">
        <v>710</v>
      </c>
      <c r="E57" s="117" t="s">
        <v>1878</v>
      </c>
      <c r="F57" s="133" t="s">
        <v>2148</v>
      </c>
      <c r="G57" s="133" t="s">
        <v>2149</v>
      </c>
      <c r="H57" s="137" t="s">
        <v>2150</v>
      </c>
      <c r="I57" s="137" t="s">
        <v>2151</v>
      </c>
      <c r="J57" s="135" t="s">
        <v>2152</v>
      </c>
      <c r="K57" s="135">
        <v>1</v>
      </c>
      <c r="L57" s="122">
        <v>44749</v>
      </c>
      <c r="M57" s="138">
        <v>44803</v>
      </c>
      <c r="N57" s="145">
        <f t="shared" si="26"/>
        <v>7.7142857142857144</v>
      </c>
      <c r="O57" s="121" t="s">
        <v>1981</v>
      </c>
      <c r="P57" s="121">
        <v>1</v>
      </c>
      <c r="Q57" s="146">
        <f>IF(P57/K57&gt;1,100,+P57/K57*100)</f>
        <v>100</v>
      </c>
      <c r="R57" s="123">
        <f>+N57*Q57/100</f>
        <v>7.7142857142857144</v>
      </c>
      <c r="S57" s="123">
        <f>IF(M57&lt;=$AG$1,R57,0)</f>
        <v>7.7142857142857144</v>
      </c>
      <c r="T57" s="123">
        <f>IF($AG$1&gt;=M57,N57,0)</f>
        <v>7.7142857142857144</v>
      </c>
      <c r="U57" s="119"/>
      <c r="V57" s="125" t="str">
        <f>IF(Q57=100,"CUMPLIDA",IF(M57-$AG$1&lt;0,"VENCIDA",IF(M57-$AG$1&lt;=30,"PRÓXIMA A VENCER",IF(Q57&gt;0,"CON AVANCE","EN TERMINO"))))</f>
        <v>CUMPLIDA</v>
      </c>
      <c r="W57" s="125" t="str">
        <f>IF(A57&lt;&gt;"",IF(AC57=1,"VENCIDO",IF(AC57=2,"PRÓXIMO A VENCER",IF(AC57=3,"EN TERMINO",IF(AC57=4,"CON AVANCE",IF(AC57=5,"CUMPLIDO",))))),"")</f>
        <v>VENCIDO</v>
      </c>
      <c r="X57" s="117" t="s">
        <v>2185</v>
      </c>
      <c r="Y57" s="117" t="str">
        <f t="shared" si="21"/>
        <v>H7ACGuaviare</v>
      </c>
      <c r="Z57" s="126">
        <f>IF(A57&lt;&gt;"",1,Z56+1)</f>
        <v>1</v>
      </c>
      <c r="AA57" s="126" t="str">
        <f t="shared" si="22"/>
        <v>H7ACGuaviare - 1</v>
      </c>
      <c r="AB57" s="127">
        <f t="shared" si="8"/>
        <v>5</v>
      </c>
      <c r="AC57" s="127">
        <f t="shared" si="9"/>
        <v>1</v>
      </c>
      <c r="AD57" s="127" t="str">
        <f>IF(A57&lt;&gt;"",MID(F57,1,FIND(" ",F57,1)-1),AD56)</f>
        <v>H7ACGuaviare.</v>
      </c>
      <c r="AE57" s="127" t="str">
        <f t="shared" si="10"/>
        <v>H7ACGuaviare</v>
      </c>
      <c r="AF57" s="128"/>
      <c r="AG57" s="129"/>
      <c r="AH57" s="130"/>
    </row>
    <row r="58" spans="1:34" s="131" customFormat="1" ht="291" customHeight="1" x14ac:dyDescent="0.2">
      <c r="A58" s="117" t="str">
        <f>IF(ISBLANK(D58),"",COUNTA($D$2:D58))</f>
        <v/>
      </c>
      <c r="B58" s="118">
        <f t="shared" si="0"/>
        <v>57</v>
      </c>
      <c r="C58" s="119"/>
      <c r="D58" s="118"/>
      <c r="E58" s="117" t="s">
        <v>1878</v>
      </c>
      <c r="F58" s="133" t="s">
        <v>2153</v>
      </c>
      <c r="G58" s="133" t="s">
        <v>2149</v>
      </c>
      <c r="H58" s="137" t="s">
        <v>2154</v>
      </c>
      <c r="I58" s="137" t="s">
        <v>2048</v>
      </c>
      <c r="J58" s="135" t="s">
        <v>2049</v>
      </c>
      <c r="K58" s="135">
        <v>1</v>
      </c>
      <c r="L58" s="122">
        <v>44767</v>
      </c>
      <c r="M58" s="138">
        <v>44865</v>
      </c>
      <c r="N58" s="145">
        <f t="shared" si="26"/>
        <v>14</v>
      </c>
      <c r="O58" s="121" t="s">
        <v>2050</v>
      </c>
      <c r="P58" s="121">
        <v>0</v>
      </c>
      <c r="Q58" s="146">
        <f>IF(P58/K58&gt;1,100,+P58/K58*100)</f>
        <v>0</v>
      </c>
      <c r="R58" s="123">
        <f>+N58*Q58/100</f>
        <v>0</v>
      </c>
      <c r="S58" s="123">
        <f>IF(M58&lt;=$AG$1,R58,0)</f>
        <v>0</v>
      </c>
      <c r="T58" s="123">
        <f>IF($AG$1&gt;=M58,N58,0)</f>
        <v>14</v>
      </c>
      <c r="U58" s="119"/>
      <c r="V58" s="125" t="str">
        <f>IF(Q58=100,"CUMPLIDA",IF(M58-$AG$1&lt;0,"VENCIDA",IF(M58-$AG$1&lt;=30,"PRÓXIMA A VENCER",IF(Q58&gt;0,"CON AVANCE","EN TERMINO"))))</f>
        <v>VENCIDA</v>
      </c>
      <c r="W58" s="125" t="str">
        <f>IF(A58&lt;&gt;"",IF(AC58=1,"VENCIDO",IF(AC58=2,"PRÓXIMO A VENCER",IF(AC58=3,"EN TERMINO",IF(AC58=4,"CON AVANCE",IF(AC58=5,"CUMPLIDO",))))),"")</f>
        <v/>
      </c>
      <c r="X58" s="117" t="s">
        <v>2185</v>
      </c>
      <c r="Y58" s="117" t="str">
        <f t="shared" si="21"/>
        <v>H7ACGuaviare</v>
      </c>
      <c r="Z58" s="126">
        <f>IF(A58&lt;&gt;"",1,Z57+1)</f>
        <v>2</v>
      </c>
      <c r="AA58" s="126" t="str">
        <f t="shared" si="22"/>
        <v>H7ACGuaviare - 2</v>
      </c>
      <c r="AB58" s="127">
        <f t="shared" si="8"/>
        <v>1</v>
      </c>
      <c r="AC58" s="127">
        <f t="shared" si="9"/>
        <v>1</v>
      </c>
      <c r="AD58" s="127" t="str">
        <f>IF(A58&lt;&gt;"",MID(F58,1,FIND(" ",F58,1)-1),AD57)</f>
        <v>H7ACGuaviare.</v>
      </c>
      <c r="AE58" s="127" t="str">
        <f t="shared" si="10"/>
        <v>H7ACGuaviare</v>
      </c>
      <c r="AF58" s="128"/>
      <c r="AG58" s="129"/>
      <c r="AH58" s="130"/>
    </row>
    <row r="59" spans="1:34" s="131" customFormat="1" ht="291" customHeight="1" x14ac:dyDescent="0.2">
      <c r="A59" s="117" t="str">
        <f>IF(ISBLANK(D59),"",COUNTA($D$2:D59))</f>
        <v/>
      </c>
      <c r="B59" s="118">
        <f t="shared" si="0"/>
        <v>58</v>
      </c>
      <c r="C59" s="119"/>
      <c r="D59" s="118"/>
      <c r="E59" s="117" t="s">
        <v>1878</v>
      </c>
      <c r="F59" s="133" t="s">
        <v>2155</v>
      </c>
      <c r="G59" s="133" t="s">
        <v>2149</v>
      </c>
      <c r="H59" s="137" t="s">
        <v>2156</v>
      </c>
      <c r="I59" s="137" t="s">
        <v>2048</v>
      </c>
      <c r="J59" s="135" t="s">
        <v>2052</v>
      </c>
      <c r="K59" s="135">
        <v>1</v>
      </c>
      <c r="L59" s="122">
        <v>44767</v>
      </c>
      <c r="M59" s="138">
        <v>44865</v>
      </c>
      <c r="N59" s="145">
        <f t="shared" si="26"/>
        <v>14</v>
      </c>
      <c r="O59" s="121" t="s">
        <v>2050</v>
      </c>
      <c r="P59" s="121">
        <v>0</v>
      </c>
      <c r="Q59" s="146">
        <f>IF(P59/K59&gt;1,100,+P59/K59*100)</f>
        <v>0</v>
      </c>
      <c r="R59" s="123">
        <f>+N59*Q59/100</f>
        <v>0</v>
      </c>
      <c r="S59" s="123">
        <f>IF(M59&lt;=$AG$1,R59,0)</f>
        <v>0</v>
      </c>
      <c r="T59" s="123">
        <f>IF($AG$1&gt;=M59,N59,0)</f>
        <v>14</v>
      </c>
      <c r="U59" s="119"/>
      <c r="V59" s="125" t="str">
        <f>IF(Q59=100,"CUMPLIDA",IF(M59-$AG$1&lt;0,"VENCIDA",IF(M59-$AG$1&lt;=30,"PRÓXIMA A VENCER",IF(Q59&gt;0,"CON AVANCE","EN TERMINO"))))</f>
        <v>VENCIDA</v>
      </c>
      <c r="W59" s="125" t="str">
        <f>IF(A59&lt;&gt;"",IF(AC59=1,"VENCIDO",IF(AC59=2,"PRÓXIMO A VENCER",IF(AC59=3,"EN TERMINO",IF(AC59=4,"CON AVANCE",IF(AC59=5,"CUMPLIDO",))))),"")</f>
        <v/>
      </c>
      <c r="X59" s="117" t="s">
        <v>2185</v>
      </c>
      <c r="Y59" s="117" t="str">
        <f t="shared" si="21"/>
        <v>H7ACGuaviare</v>
      </c>
      <c r="Z59" s="126">
        <f>IF(A59&lt;&gt;"",1,Z58+1)</f>
        <v>3</v>
      </c>
      <c r="AA59" s="126" t="str">
        <f t="shared" si="22"/>
        <v>H7ACGuaviare - 3</v>
      </c>
      <c r="AB59" s="127">
        <f t="shared" si="8"/>
        <v>1</v>
      </c>
      <c r="AC59" s="127">
        <f t="shared" si="9"/>
        <v>1</v>
      </c>
      <c r="AD59" s="127" t="str">
        <f>IF(A59&lt;&gt;"",MID(F59,1,FIND(" ",F59,1)-1),AD58)</f>
        <v>H7ACGuaviare.</v>
      </c>
      <c r="AE59" s="127" t="str">
        <f t="shared" si="10"/>
        <v>H7ACGuaviare</v>
      </c>
      <c r="AF59" s="128"/>
      <c r="AG59" s="129"/>
      <c r="AH59" s="130"/>
    </row>
    <row r="60" spans="1:34" s="131" customFormat="1" ht="291" customHeight="1" x14ac:dyDescent="0.2">
      <c r="A60" s="117" t="str">
        <f>IF(ISBLANK(D60),"",COUNTA($D$2:D60))</f>
        <v/>
      </c>
      <c r="B60" s="118">
        <f t="shared" si="0"/>
        <v>59</v>
      </c>
      <c r="C60" s="119"/>
      <c r="D60" s="118"/>
      <c r="E60" s="117" t="s">
        <v>1878</v>
      </c>
      <c r="F60" s="133" t="s">
        <v>2157</v>
      </c>
      <c r="G60" s="133" t="s">
        <v>2149</v>
      </c>
      <c r="H60" s="137" t="s">
        <v>2158</v>
      </c>
      <c r="I60" s="137" t="s">
        <v>2054</v>
      </c>
      <c r="J60" s="135" t="s">
        <v>2055</v>
      </c>
      <c r="K60" s="135">
        <v>1</v>
      </c>
      <c r="L60" s="122">
        <v>44865</v>
      </c>
      <c r="M60" s="138">
        <v>44926</v>
      </c>
      <c r="N60" s="145">
        <f t="shared" si="26"/>
        <v>8.7142857142857135</v>
      </c>
      <c r="O60" s="121" t="s">
        <v>2075</v>
      </c>
      <c r="P60" s="121">
        <v>0</v>
      </c>
      <c r="Q60" s="146">
        <f>IF(P60/K60&gt;1,100,+P60/K60*100)</f>
        <v>0</v>
      </c>
      <c r="R60" s="123">
        <f>+N60*Q60/100</f>
        <v>0</v>
      </c>
      <c r="S60" s="123">
        <f>IF(M60&lt;=$AG$1,R60,0)</f>
        <v>0</v>
      </c>
      <c r="T60" s="123">
        <f>IF($AG$1&gt;=M60,N60,0)</f>
        <v>8.7142857142857135</v>
      </c>
      <c r="U60" s="119"/>
      <c r="V60" s="125" t="str">
        <f>IF(Q60=100,"CUMPLIDA",IF(M60-$AG$1&lt;0,"VENCIDA",IF(M60-$AG$1&lt;=30,"PRÓXIMA A VENCER",IF(Q60&gt;0,"CON AVANCE","EN TERMINO"))))</f>
        <v>VENCIDA</v>
      </c>
      <c r="W60" s="125" t="str">
        <f>IF(A60&lt;&gt;"",IF(AC60=1,"VENCIDO",IF(AC60=2,"PRÓXIMO A VENCER",IF(AC60=3,"EN TERMINO",IF(AC60=4,"CON AVANCE",IF(AC60=5,"CUMPLIDO",))))),"")</f>
        <v/>
      </c>
      <c r="X60" s="117" t="s">
        <v>2185</v>
      </c>
      <c r="Y60" s="117" t="str">
        <f t="shared" si="21"/>
        <v>H7ACGuaviare</v>
      </c>
      <c r="Z60" s="126">
        <f>IF(A60&lt;&gt;"",1,Z59+1)</f>
        <v>4</v>
      </c>
      <c r="AA60" s="126" t="str">
        <f t="shared" si="22"/>
        <v>H7ACGuaviare - 4</v>
      </c>
      <c r="AB60" s="127">
        <f t="shared" si="8"/>
        <v>1</v>
      </c>
      <c r="AC60" s="127">
        <f t="shared" si="9"/>
        <v>1</v>
      </c>
      <c r="AD60" s="127" t="str">
        <f>IF(A60&lt;&gt;"",MID(F60,1,FIND(" ",F60,1)-1),AD59)</f>
        <v>H7ACGuaviare.</v>
      </c>
      <c r="AE60" s="127" t="str">
        <f t="shared" si="10"/>
        <v>H7ACGuaviare</v>
      </c>
      <c r="AF60" s="128"/>
      <c r="AG60" s="129"/>
      <c r="AH60" s="130"/>
    </row>
    <row r="61" spans="1:34" s="131" customFormat="1" ht="291" customHeight="1" x14ac:dyDescent="0.2">
      <c r="A61" s="117">
        <f>IF(ISBLANK(D61),"",COUNTA($D$2:D61))</f>
        <v>42</v>
      </c>
      <c r="B61" s="118">
        <f t="shared" si="0"/>
        <v>60</v>
      </c>
      <c r="C61" s="119"/>
      <c r="D61" s="118" t="s">
        <v>2118</v>
      </c>
      <c r="E61" s="117" t="s">
        <v>1878</v>
      </c>
      <c r="F61" s="133" t="s">
        <v>2159</v>
      </c>
      <c r="G61" s="133" t="s">
        <v>2149</v>
      </c>
      <c r="H61" s="137" t="s">
        <v>2160</v>
      </c>
      <c r="I61" s="137" t="s">
        <v>2161</v>
      </c>
      <c r="J61" s="135" t="s">
        <v>2162</v>
      </c>
      <c r="K61" s="135">
        <v>1</v>
      </c>
      <c r="L61" s="122">
        <v>44749</v>
      </c>
      <c r="M61" s="138">
        <v>44834</v>
      </c>
      <c r="N61" s="145">
        <f t="shared" si="26"/>
        <v>12.142857142857142</v>
      </c>
      <c r="O61" s="121" t="s">
        <v>1981</v>
      </c>
      <c r="P61" s="121">
        <v>1</v>
      </c>
      <c r="Q61" s="146">
        <f>IF(P61/K61&gt;1,100,+P61/K61*100)</f>
        <v>100</v>
      </c>
      <c r="R61" s="123">
        <f>+N61*Q61/100</f>
        <v>12.142857142857142</v>
      </c>
      <c r="S61" s="123">
        <f>IF(M61&lt;=$AG$1,R61,0)</f>
        <v>12.142857142857142</v>
      </c>
      <c r="T61" s="123">
        <f>IF($AG$1&gt;=M61,N61,0)</f>
        <v>12.142857142857142</v>
      </c>
      <c r="U61" s="119"/>
      <c r="V61" s="125" t="str">
        <f>IF(Q61=100,"CUMPLIDA",IF(M61-$AG$1&lt;0,"VENCIDA",IF(M61-$AG$1&lt;=30,"PRÓXIMA A VENCER",IF(Q61&gt;0,"CON AVANCE","EN TERMINO"))))</f>
        <v>CUMPLIDA</v>
      </c>
      <c r="W61" s="125" t="str">
        <f>IF(A61&lt;&gt;"",IF(AC61=1,"VENCIDO",IF(AC61=2,"PRÓXIMO A VENCER",IF(AC61=3,"EN TERMINO",IF(AC61=4,"CON AVANCE",IF(AC61=5,"CUMPLIDO",))))),"")</f>
        <v>VENCIDO</v>
      </c>
      <c r="X61" s="117" t="s">
        <v>2185</v>
      </c>
      <c r="Y61" s="117" t="str">
        <f t="shared" si="21"/>
        <v>H8ACGuaviare</v>
      </c>
      <c r="Z61" s="126">
        <f>IF(A61&lt;&gt;"",1,Z60+1)</f>
        <v>1</v>
      </c>
      <c r="AA61" s="126" t="str">
        <f t="shared" si="22"/>
        <v>H8ACGuaviare - 1</v>
      </c>
      <c r="AB61" s="127">
        <f t="shared" si="8"/>
        <v>5</v>
      </c>
      <c r="AC61" s="127">
        <f t="shared" si="9"/>
        <v>1</v>
      </c>
      <c r="AD61" s="127" t="str">
        <f>IF(A61&lt;&gt;"",MID(F61,1,FIND(" ",F61,1)-1),AD60)</f>
        <v>H8ACGuaviare.</v>
      </c>
      <c r="AE61" s="127" t="str">
        <f t="shared" si="10"/>
        <v>H8ACGuaviare</v>
      </c>
      <c r="AF61" s="128"/>
      <c r="AG61" s="129"/>
      <c r="AH61" s="130"/>
    </row>
    <row r="62" spans="1:34" s="131" customFormat="1" ht="291" customHeight="1" x14ac:dyDescent="0.2">
      <c r="A62" s="117" t="str">
        <f>IF(ISBLANK(D62),"",COUNTA($D$2:D62))</f>
        <v/>
      </c>
      <c r="B62" s="118">
        <f t="shared" si="0"/>
        <v>61</v>
      </c>
      <c r="C62" s="119"/>
      <c r="D62" s="118"/>
      <c r="E62" s="117" t="s">
        <v>1878</v>
      </c>
      <c r="F62" s="133" t="s">
        <v>2163</v>
      </c>
      <c r="G62" s="133" t="s">
        <v>2149</v>
      </c>
      <c r="H62" s="137" t="s">
        <v>2154</v>
      </c>
      <c r="I62" s="137" t="s">
        <v>2048</v>
      </c>
      <c r="J62" s="135" t="s">
        <v>2049</v>
      </c>
      <c r="K62" s="135">
        <v>1</v>
      </c>
      <c r="L62" s="122">
        <v>44767</v>
      </c>
      <c r="M62" s="138">
        <v>44865</v>
      </c>
      <c r="N62" s="145">
        <f t="shared" si="26"/>
        <v>14</v>
      </c>
      <c r="O62" s="121" t="s">
        <v>2050</v>
      </c>
      <c r="P62" s="121">
        <v>0</v>
      </c>
      <c r="Q62" s="146">
        <f>IF(P62/K62&gt;1,100,+P62/K62*100)</f>
        <v>0</v>
      </c>
      <c r="R62" s="123">
        <f>+N62*Q62/100</f>
        <v>0</v>
      </c>
      <c r="S62" s="123">
        <f>IF(M62&lt;=$AG$1,R62,0)</f>
        <v>0</v>
      </c>
      <c r="T62" s="123">
        <f>IF($AG$1&gt;=M62,N62,0)</f>
        <v>14</v>
      </c>
      <c r="U62" s="119"/>
      <c r="V62" s="125" t="str">
        <f>IF(Q62=100,"CUMPLIDA",IF(M62-$AG$1&lt;0,"VENCIDA",IF(M62-$AG$1&lt;=30,"PRÓXIMA A VENCER",IF(Q62&gt;0,"CON AVANCE","EN TERMINO"))))</f>
        <v>VENCIDA</v>
      </c>
      <c r="W62" s="125" t="str">
        <f>IF(A62&lt;&gt;"",IF(AC62=1,"VENCIDO",IF(AC62=2,"PRÓXIMO A VENCER",IF(AC62=3,"EN TERMINO",IF(AC62=4,"CON AVANCE",IF(AC62=5,"CUMPLIDO",))))),"")</f>
        <v/>
      </c>
      <c r="X62" s="117" t="s">
        <v>2185</v>
      </c>
      <c r="Y62" s="117" t="str">
        <f t="shared" si="21"/>
        <v>H8ACGuaviare</v>
      </c>
      <c r="Z62" s="126">
        <f>IF(A62&lt;&gt;"",1,Z61+1)</f>
        <v>2</v>
      </c>
      <c r="AA62" s="126" t="str">
        <f t="shared" si="22"/>
        <v>H8ACGuaviare - 2</v>
      </c>
      <c r="AB62" s="127">
        <f t="shared" si="8"/>
        <v>1</v>
      </c>
      <c r="AC62" s="127">
        <f t="shared" si="9"/>
        <v>1</v>
      </c>
      <c r="AD62" s="127" t="str">
        <f>IF(A62&lt;&gt;"",MID(F62,1,FIND(" ",F62,1)-1),AD61)</f>
        <v>H8ACGuaviare.</v>
      </c>
      <c r="AE62" s="127" t="str">
        <f t="shared" si="10"/>
        <v>H8ACGuaviare</v>
      </c>
      <c r="AF62" s="128"/>
      <c r="AG62" s="129"/>
      <c r="AH62" s="130"/>
    </row>
    <row r="63" spans="1:34" s="131" customFormat="1" ht="291" customHeight="1" x14ac:dyDescent="0.2">
      <c r="A63" s="117" t="str">
        <f>IF(ISBLANK(D63),"",COUNTA($D$2:D63))</f>
        <v/>
      </c>
      <c r="B63" s="118">
        <f t="shared" si="0"/>
        <v>62</v>
      </c>
      <c r="C63" s="119"/>
      <c r="D63" s="118"/>
      <c r="E63" s="117" t="s">
        <v>1878</v>
      </c>
      <c r="F63" s="133" t="s">
        <v>2164</v>
      </c>
      <c r="G63" s="133" t="s">
        <v>2149</v>
      </c>
      <c r="H63" s="137" t="s">
        <v>2156</v>
      </c>
      <c r="I63" s="137" t="s">
        <v>2048</v>
      </c>
      <c r="J63" s="135" t="s">
        <v>2052</v>
      </c>
      <c r="K63" s="135">
        <v>1</v>
      </c>
      <c r="L63" s="122">
        <v>44767</v>
      </c>
      <c r="M63" s="138">
        <v>44865</v>
      </c>
      <c r="N63" s="145">
        <f t="shared" si="26"/>
        <v>14</v>
      </c>
      <c r="O63" s="121" t="s">
        <v>2050</v>
      </c>
      <c r="P63" s="121">
        <v>0</v>
      </c>
      <c r="Q63" s="146">
        <f>IF(P63/K63&gt;1,100,+P63/K63*100)</f>
        <v>0</v>
      </c>
      <c r="R63" s="123">
        <f>+N63*Q63/100</f>
        <v>0</v>
      </c>
      <c r="S63" s="123">
        <f>IF(M63&lt;=$AG$1,R63,0)</f>
        <v>0</v>
      </c>
      <c r="T63" s="123">
        <f>IF($AG$1&gt;=M63,N63,0)</f>
        <v>14</v>
      </c>
      <c r="U63" s="119"/>
      <c r="V63" s="125" t="str">
        <f>IF(Q63=100,"CUMPLIDA",IF(M63-$AG$1&lt;0,"VENCIDA",IF(M63-$AG$1&lt;=30,"PRÓXIMA A VENCER",IF(Q63&gt;0,"CON AVANCE","EN TERMINO"))))</f>
        <v>VENCIDA</v>
      </c>
      <c r="W63" s="125" t="str">
        <f>IF(A63&lt;&gt;"",IF(AC63=1,"VENCIDO",IF(AC63=2,"PRÓXIMO A VENCER",IF(AC63=3,"EN TERMINO",IF(AC63=4,"CON AVANCE",IF(AC63=5,"CUMPLIDO",))))),"")</f>
        <v/>
      </c>
      <c r="X63" s="117" t="s">
        <v>2185</v>
      </c>
      <c r="Y63" s="117" t="str">
        <f t="shared" si="21"/>
        <v>H8ACGuaviare</v>
      </c>
      <c r="Z63" s="126">
        <f>IF(A63&lt;&gt;"",1,Z62+1)</f>
        <v>3</v>
      </c>
      <c r="AA63" s="126" t="str">
        <f t="shared" si="22"/>
        <v>H8ACGuaviare - 3</v>
      </c>
      <c r="AB63" s="127">
        <f t="shared" si="8"/>
        <v>1</v>
      </c>
      <c r="AC63" s="127">
        <f t="shared" si="9"/>
        <v>1</v>
      </c>
      <c r="AD63" s="127" t="str">
        <f>IF(A63&lt;&gt;"",MID(F63,1,FIND(" ",F63,1)-1),AD62)</f>
        <v>H8ACGuaviare.</v>
      </c>
      <c r="AE63" s="127" t="str">
        <f t="shared" si="10"/>
        <v>H8ACGuaviare</v>
      </c>
      <c r="AF63" s="128"/>
      <c r="AG63" s="129"/>
      <c r="AH63" s="130"/>
    </row>
    <row r="64" spans="1:34" s="131" customFormat="1" ht="291" customHeight="1" x14ac:dyDescent="0.2">
      <c r="A64" s="117" t="str">
        <f>IF(ISBLANK(D64),"",COUNTA($D$2:D64))</f>
        <v/>
      </c>
      <c r="B64" s="118">
        <f t="shared" si="0"/>
        <v>63</v>
      </c>
      <c r="C64" s="119"/>
      <c r="D64" s="118"/>
      <c r="E64" s="117" t="s">
        <v>1878</v>
      </c>
      <c r="F64" s="133" t="s">
        <v>2165</v>
      </c>
      <c r="G64" s="133" t="s">
        <v>2149</v>
      </c>
      <c r="H64" s="137" t="s">
        <v>2158</v>
      </c>
      <c r="I64" s="137" t="s">
        <v>2054</v>
      </c>
      <c r="J64" s="135" t="s">
        <v>2055</v>
      </c>
      <c r="K64" s="135">
        <v>1</v>
      </c>
      <c r="L64" s="122">
        <v>44865</v>
      </c>
      <c r="M64" s="138">
        <v>44926</v>
      </c>
      <c r="N64" s="145">
        <f t="shared" si="26"/>
        <v>8.7142857142857135</v>
      </c>
      <c r="O64" s="121" t="s">
        <v>2075</v>
      </c>
      <c r="P64" s="121">
        <v>0</v>
      </c>
      <c r="Q64" s="146">
        <f>IF(P64/K64&gt;1,100,+P64/K64*100)</f>
        <v>0</v>
      </c>
      <c r="R64" s="123">
        <f>+N64*Q64/100</f>
        <v>0</v>
      </c>
      <c r="S64" s="123">
        <f>IF(M64&lt;=$AG$1,R64,0)</f>
        <v>0</v>
      </c>
      <c r="T64" s="123">
        <f>IF($AG$1&gt;=M64,N64,0)</f>
        <v>8.7142857142857135</v>
      </c>
      <c r="U64" s="119"/>
      <c r="V64" s="125" t="str">
        <f>IF(Q64=100,"CUMPLIDA",IF(M64-$AG$1&lt;0,"VENCIDA",IF(M64-$AG$1&lt;=30,"PRÓXIMA A VENCER",IF(Q64&gt;0,"CON AVANCE","EN TERMINO"))))</f>
        <v>VENCIDA</v>
      </c>
      <c r="W64" s="125" t="str">
        <f>IF(A64&lt;&gt;"",IF(AC64=1,"VENCIDO",IF(AC64=2,"PRÓXIMO A VENCER",IF(AC64=3,"EN TERMINO",IF(AC64=4,"CON AVANCE",IF(AC64=5,"CUMPLIDO",))))),"")</f>
        <v/>
      </c>
      <c r="X64" s="117" t="s">
        <v>2185</v>
      </c>
      <c r="Y64" s="117" t="str">
        <f t="shared" si="21"/>
        <v>H8ACGuaviare</v>
      </c>
      <c r="Z64" s="126">
        <f>IF(A64&lt;&gt;"",1,Z63+1)</f>
        <v>4</v>
      </c>
      <c r="AA64" s="126" t="str">
        <f t="shared" si="22"/>
        <v>H8ACGuaviare - 4</v>
      </c>
      <c r="AB64" s="127">
        <f t="shared" si="8"/>
        <v>1</v>
      </c>
      <c r="AC64" s="127">
        <f t="shared" si="9"/>
        <v>1</v>
      </c>
      <c r="AD64" s="127" t="str">
        <f>IF(A64&lt;&gt;"",MID(F64,1,FIND(" ",F64,1)-1),AD63)</f>
        <v>H8ACGuaviare.</v>
      </c>
      <c r="AE64" s="127" t="str">
        <f t="shared" si="10"/>
        <v>H8ACGuaviare</v>
      </c>
      <c r="AF64" s="128"/>
      <c r="AG64" s="129"/>
      <c r="AH64" s="130"/>
    </row>
    <row r="65" spans="1:34" s="131" customFormat="1" ht="291" customHeight="1" x14ac:dyDescent="0.2">
      <c r="A65" s="117">
        <f>IF(ISBLANK(D65),"",COUNTA($D$2:D65))</f>
        <v>43</v>
      </c>
      <c r="B65" s="118">
        <f t="shared" si="0"/>
        <v>64</v>
      </c>
      <c r="C65" s="119"/>
      <c r="D65" s="118" t="s">
        <v>2119</v>
      </c>
      <c r="E65" s="117" t="s">
        <v>1878</v>
      </c>
      <c r="F65" s="139" t="s">
        <v>2166</v>
      </c>
      <c r="G65" s="139" t="s">
        <v>2167</v>
      </c>
      <c r="H65" s="134" t="s">
        <v>2168</v>
      </c>
      <c r="I65" s="134" t="s">
        <v>2169</v>
      </c>
      <c r="J65" s="132" t="s">
        <v>2170</v>
      </c>
      <c r="K65" s="132">
        <v>1</v>
      </c>
      <c r="L65" s="122">
        <v>44767</v>
      </c>
      <c r="M65" s="138">
        <v>44798</v>
      </c>
      <c r="N65" s="145">
        <f t="shared" si="26"/>
        <v>4.4285714285714288</v>
      </c>
      <c r="O65" s="121" t="s">
        <v>2183</v>
      </c>
      <c r="P65" s="121">
        <v>0</v>
      </c>
      <c r="Q65" s="146">
        <f>IF(P65/K65&gt;1,100,+P65/K65*100)</f>
        <v>0</v>
      </c>
      <c r="R65" s="123">
        <f>+N65*Q65/100</f>
        <v>0</v>
      </c>
      <c r="S65" s="123">
        <f>IF(M65&lt;=$AG$1,R65,0)</f>
        <v>0</v>
      </c>
      <c r="T65" s="123">
        <f>IF($AG$1&gt;=M65,N65,0)</f>
        <v>4.4285714285714288</v>
      </c>
      <c r="U65" s="119"/>
      <c r="V65" s="125" t="str">
        <f>IF(Q65=100,"CUMPLIDA",IF(M65-$AG$1&lt;0,"VENCIDA",IF(M65-$AG$1&lt;=30,"PRÓXIMA A VENCER",IF(Q65&gt;0,"CON AVANCE","EN TERMINO"))))</f>
        <v>VENCIDA</v>
      </c>
      <c r="W65" s="125" t="str">
        <f>IF(A65&lt;&gt;"",IF(AC65=1,"VENCIDO",IF(AC65=2,"PRÓXIMO A VENCER",IF(AC65=3,"EN TERMINO",IF(AC65=4,"CON AVANCE",IF(AC65=5,"CUMPLIDO",))))),"")</f>
        <v>VENCIDO</v>
      </c>
      <c r="X65" s="117" t="s">
        <v>2185</v>
      </c>
      <c r="Y65" s="117" t="str">
        <f t="shared" si="21"/>
        <v>H9ACGuaviare</v>
      </c>
      <c r="Z65" s="126">
        <f>IF(A65&lt;&gt;"",1,Z64+1)</f>
        <v>1</v>
      </c>
      <c r="AA65" s="126" t="str">
        <f t="shared" si="22"/>
        <v>H9ACGuaviare - 1</v>
      </c>
      <c r="AB65" s="127">
        <f t="shared" si="8"/>
        <v>1</v>
      </c>
      <c r="AC65" s="127">
        <f t="shared" si="9"/>
        <v>1</v>
      </c>
      <c r="AD65" s="127" t="str">
        <f>IF(A65&lt;&gt;"",MID(F65,1,FIND(" ",F65,1)-1),AD64)</f>
        <v>H9ACGuaviare.</v>
      </c>
      <c r="AE65" s="127" t="str">
        <f t="shared" si="10"/>
        <v>H9ACGuaviare</v>
      </c>
      <c r="AF65" s="128"/>
      <c r="AG65" s="129"/>
      <c r="AH65" s="130"/>
    </row>
    <row r="66" spans="1:34" s="131" customFormat="1" ht="291" customHeight="1" x14ac:dyDescent="0.2">
      <c r="A66" s="117">
        <f>IF(ISBLANK(D66),"",COUNTA($D$2:D66))</f>
        <v>44</v>
      </c>
      <c r="B66" s="118">
        <f t="shared" si="0"/>
        <v>65</v>
      </c>
      <c r="C66" s="119"/>
      <c r="D66" s="118" t="s">
        <v>2118</v>
      </c>
      <c r="E66" s="117" t="s">
        <v>1878</v>
      </c>
      <c r="F66" s="139" t="s">
        <v>2171</v>
      </c>
      <c r="G66" s="139" t="s">
        <v>2172</v>
      </c>
      <c r="H66" s="134" t="s">
        <v>2173</v>
      </c>
      <c r="I66" s="134" t="s">
        <v>2174</v>
      </c>
      <c r="J66" s="132" t="s">
        <v>2170</v>
      </c>
      <c r="K66" s="132">
        <v>1</v>
      </c>
      <c r="L66" s="122">
        <v>44767</v>
      </c>
      <c r="M66" s="138">
        <v>44798</v>
      </c>
      <c r="N66" s="145">
        <f t="shared" si="26"/>
        <v>4.4285714285714288</v>
      </c>
      <c r="O66" s="121" t="s">
        <v>2183</v>
      </c>
      <c r="P66" s="121">
        <v>0</v>
      </c>
      <c r="Q66" s="146">
        <f>IF(P66/K66&gt;1,100,+P66/K66*100)</f>
        <v>0</v>
      </c>
      <c r="R66" s="123">
        <f>+N66*Q66/100</f>
        <v>0</v>
      </c>
      <c r="S66" s="123">
        <f>IF(M66&lt;=$AG$1,R66,0)</f>
        <v>0</v>
      </c>
      <c r="T66" s="123">
        <f>IF($AG$1&gt;=M66,N66,0)</f>
        <v>4.4285714285714288</v>
      </c>
      <c r="U66" s="119"/>
      <c r="V66" s="125" t="str">
        <f>IF(Q66=100,"CUMPLIDA",IF(M66-$AG$1&lt;0,"VENCIDA",IF(M66-$AG$1&lt;=30,"PRÓXIMA A VENCER",IF(Q66&gt;0,"CON AVANCE","EN TERMINO"))))</f>
        <v>VENCIDA</v>
      </c>
      <c r="W66" s="125" t="str">
        <f>IF(A66&lt;&gt;"",IF(AC66=1,"VENCIDO",IF(AC66=2,"PRÓXIMO A VENCER",IF(AC66=3,"EN TERMINO",IF(AC66=4,"CON AVANCE",IF(AC66=5,"CUMPLIDO",))))),"")</f>
        <v>VENCIDO</v>
      </c>
      <c r="X66" s="117" t="s">
        <v>2185</v>
      </c>
      <c r="Y66" s="117" t="str">
        <f t="shared" si="21"/>
        <v>H10ACGuaviare</v>
      </c>
      <c r="Z66" s="126">
        <f>IF(A66&lt;&gt;"",1,Z65+1)</f>
        <v>1</v>
      </c>
      <c r="AA66" s="126" t="str">
        <f t="shared" si="22"/>
        <v>H10ACGuaviare - 1</v>
      </c>
      <c r="AB66" s="127">
        <f t="shared" si="8"/>
        <v>1</v>
      </c>
      <c r="AC66" s="127">
        <f t="shared" si="9"/>
        <v>1</v>
      </c>
      <c r="AD66" s="127" t="str">
        <f>IF(A66&lt;&gt;"",MID(F66,1,FIND(" ",F66,1)-1),AD65)</f>
        <v>H10ACGuaviare.</v>
      </c>
      <c r="AE66" s="127" t="str">
        <f t="shared" si="10"/>
        <v>H10ACGuaviare</v>
      </c>
      <c r="AF66" s="128"/>
      <c r="AG66" s="129"/>
      <c r="AH66" s="130"/>
    </row>
    <row r="67" spans="1:34" s="131" customFormat="1" ht="291" customHeight="1" x14ac:dyDescent="0.2">
      <c r="A67" s="117">
        <f>IF(ISBLANK(D67),"",COUNTA($D$2:D67))</f>
        <v>45</v>
      </c>
      <c r="B67" s="118">
        <f t="shared" si="0"/>
        <v>66</v>
      </c>
      <c r="C67" s="119"/>
      <c r="D67" s="121" t="s">
        <v>710</v>
      </c>
      <c r="E67" s="117" t="s">
        <v>1878</v>
      </c>
      <c r="F67" s="139" t="s">
        <v>2175</v>
      </c>
      <c r="G67" s="139" t="s">
        <v>2176</v>
      </c>
      <c r="H67" s="134" t="s">
        <v>2177</v>
      </c>
      <c r="I67" s="134" t="s">
        <v>2178</v>
      </c>
      <c r="J67" s="132" t="s">
        <v>2179</v>
      </c>
      <c r="K67" s="132">
        <v>5</v>
      </c>
      <c r="L67" s="122">
        <v>44809</v>
      </c>
      <c r="M67" s="138">
        <v>44910</v>
      </c>
      <c r="N67" s="145">
        <f t="shared" si="26"/>
        <v>14.428571428571429</v>
      </c>
      <c r="O67" s="121" t="s">
        <v>2184</v>
      </c>
      <c r="P67" s="121">
        <v>5</v>
      </c>
      <c r="Q67" s="146">
        <f>IF(P67/K67&gt;1,100,+P67/K67*100)</f>
        <v>100</v>
      </c>
      <c r="R67" s="123">
        <f>+N67*Q67/100</f>
        <v>14.428571428571429</v>
      </c>
      <c r="S67" s="123">
        <f>IF(M67&lt;=$AG$1,R67,0)</f>
        <v>14.428571428571429</v>
      </c>
      <c r="T67" s="123">
        <f>IF($AG$1&gt;=M67,N67,0)</f>
        <v>14.428571428571429</v>
      </c>
      <c r="U67" s="119"/>
      <c r="V67" s="125" t="str">
        <f>IF(Q67=100,"CUMPLIDA",IF(M67-$AG$1&lt;0,"VENCIDA",IF(M67-$AG$1&lt;=30,"PRÓXIMA A VENCER",IF(Q67&gt;0,"CON AVANCE","EN TERMINO"))))</f>
        <v>CUMPLIDA</v>
      </c>
      <c r="W67" s="125" t="str">
        <f>IF(A67&lt;&gt;"",IF(AC67=1,"VENCIDO",IF(AC67=2,"PRÓXIMO A VENCER",IF(AC67=3,"EN TERMINO",IF(AC67=4,"CON AVANCE",IF(AC67=5,"CUMPLIDO",))))),"")</f>
        <v>CUMPLIDO</v>
      </c>
      <c r="X67" s="117" t="s">
        <v>2185</v>
      </c>
      <c r="Y67" s="117" t="str">
        <f t="shared" si="21"/>
        <v>H11ACGuaviare</v>
      </c>
      <c r="Z67" s="126">
        <f>IF(A67&lt;&gt;"",1,Z66+1)</f>
        <v>1</v>
      </c>
      <c r="AA67" s="126" t="str">
        <f t="shared" si="22"/>
        <v>H11ACGuaviare - 1</v>
      </c>
      <c r="AB67" s="127">
        <f t="shared" ref="AB67:AB130" si="27">IF(V67="VENCIDA",1,IF(V67="PRÓXIMA A VENCER",2,IF(V67="EN TERMINO",3,IF(V67="CON AVANCE",4,IF(V67="CUMPLIDA",5,)))))</f>
        <v>5</v>
      </c>
      <c r="AC67" s="127">
        <f t="shared" ref="AC67:AC130" si="28">IF(Z68=Z67+1,MIN(AB67,AC68),AB67)</f>
        <v>5</v>
      </c>
      <c r="AD67" s="127" t="str">
        <f>IF(A67&lt;&gt;"",MID(F67,1,FIND(" ",F67,1)-1),AD66)</f>
        <v>H11ACGuaviare.</v>
      </c>
      <c r="AE67" s="127" t="str">
        <f t="shared" ref="AE67:AE130" si="29">IFERROR(MID(AD67,1,FIND(".",AD67,1)-1),AD67)</f>
        <v>H11ACGuaviare</v>
      </c>
      <c r="AF67" s="128"/>
      <c r="AG67" s="129"/>
      <c r="AH67" s="130"/>
    </row>
    <row r="68" spans="1:34" s="131" customFormat="1" ht="291" customHeight="1" x14ac:dyDescent="0.2">
      <c r="A68" s="117">
        <f>IF(ISBLANK(D68),"",COUNTA($D$2:D68))</f>
        <v>46</v>
      </c>
      <c r="B68" s="118">
        <f t="shared" si="0"/>
        <v>67</v>
      </c>
      <c r="C68" s="119"/>
      <c r="D68" s="118" t="s">
        <v>710</v>
      </c>
      <c r="E68" s="117" t="s">
        <v>1365</v>
      </c>
      <c r="F68" s="133" t="s">
        <v>2035</v>
      </c>
      <c r="G68" s="133" t="s">
        <v>2116</v>
      </c>
      <c r="H68" s="137" t="s">
        <v>2036</v>
      </c>
      <c r="I68" s="137" t="s">
        <v>2037</v>
      </c>
      <c r="J68" s="135" t="s">
        <v>2039</v>
      </c>
      <c r="K68" s="135">
        <v>2</v>
      </c>
      <c r="L68" s="122">
        <v>44767</v>
      </c>
      <c r="M68" s="122">
        <v>44865</v>
      </c>
      <c r="N68" s="148">
        <f t="shared" ref="N68:N97" si="30">(+M68-L68)/7</f>
        <v>14</v>
      </c>
      <c r="O68" s="121" t="s">
        <v>2040</v>
      </c>
      <c r="P68" s="121">
        <v>0</v>
      </c>
      <c r="Q68" s="146">
        <f>IF(P68/K68&gt;1,100,+P68/K68*100)</f>
        <v>0</v>
      </c>
      <c r="R68" s="123">
        <f>+N68*Q68/100</f>
        <v>0</v>
      </c>
      <c r="S68" s="123">
        <f>IF(M68&lt;=$AG$1,R68,0)</f>
        <v>0</v>
      </c>
      <c r="T68" s="123">
        <f>IF($AG$1&gt;=M68,N68,0)</f>
        <v>14</v>
      </c>
      <c r="U68" s="119"/>
      <c r="V68" s="125" t="str">
        <f>IF(Q68=100,"CUMPLIDA",IF(M68-$AG$1&lt;0,"VENCIDA",IF(M68-$AG$1&lt;=30,"PRÓXIMA A VENCER",IF(Q68&gt;0,"CON AVANCE","EN TERMINO"))))</f>
        <v>VENCIDA</v>
      </c>
      <c r="W68" s="125" t="str">
        <f>IF(A68&lt;&gt;"",IF(AC68=1,"VENCIDO",IF(AC68=2,"PRÓXIMO A VENCER",IF(AC68=3,"EN TERMINO",IF(AC68=4,"CON AVANCE",IF(AC68=5,"CUMPLIDO",))))),"")</f>
        <v>VENCIDO</v>
      </c>
      <c r="X68" s="117" t="s">
        <v>2113</v>
      </c>
      <c r="Y68" s="117" t="str">
        <f t="shared" si="21"/>
        <v>H1AEFMECO</v>
      </c>
      <c r="Z68" s="126">
        <f>IF(A68&lt;&gt;"",1,Z67+1)</f>
        <v>1</v>
      </c>
      <c r="AA68" s="126" t="str">
        <f t="shared" si="22"/>
        <v>H1AEFMECO - 1</v>
      </c>
      <c r="AB68" s="127">
        <f t="shared" si="27"/>
        <v>1</v>
      </c>
      <c r="AC68" s="127">
        <f t="shared" si="28"/>
        <v>1</v>
      </c>
      <c r="AD68" s="127" t="str">
        <f>IF(A68&lt;&gt;"",MID(F68,1,FIND(" ",F68,1)-1),AD67)</f>
        <v>H1AEFMECO.</v>
      </c>
      <c r="AE68" s="127" t="str">
        <f t="shared" si="29"/>
        <v>H1AEFMECO</v>
      </c>
      <c r="AF68" s="128"/>
      <c r="AG68" s="129"/>
      <c r="AH68" s="130"/>
    </row>
    <row r="69" spans="1:34" s="131" customFormat="1" ht="291" customHeight="1" x14ac:dyDescent="0.2">
      <c r="A69" s="117" t="str">
        <f>IF(ISBLANK(D69),"",COUNTA($D$2:D69))</f>
        <v/>
      </c>
      <c r="B69" s="118">
        <f t="shared" si="0"/>
        <v>68</v>
      </c>
      <c r="C69" s="119"/>
      <c r="D69" s="149"/>
      <c r="E69" s="117" t="s">
        <v>1365</v>
      </c>
      <c r="F69" s="150" t="s">
        <v>2041</v>
      </c>
      <c r="G69" s="150" t="s">
        <v>2116</v>
      </c>
      <c r="H69" s="151" t="s">
        <v>2042</v>
      </c>
      <c r="I69" s="151" t="s">
        <v>2043</v>
      </c>
      <c r="J69" s="152" t="s">
        <v>2044</v>
      </c>
      <c r="K69" s="152">
        <v>5</v>
      </c>
      <c r="L69" s="153">
        <v>44767</v>
      </c>
      <c r="M69" s="153">
        <v>44895</v>
      </c>
      <c r="N69" s="148">
        <f t="shared" si="30"/>
        <v>18.285714285714285</v>
      </c>
      <c r="O69" s="149" t="s">
        <v>2045</v>
      </c>
      <c r="P69" s="121">
        <v>5</v>
      </c>
      <c r="Q69" s="146">
        <f>IF(P69/K69&gt;1,100,+P69/K69*100)</f>
        <v>100</v>
      </c>
      <c r="R69" s="123">
        <f>+N69*Q69/100</f>
        <v>18.285714285714285</v>
      </c>
      <c r="S69" s="123">
        <f>IF(M69&lt;=$AG$1,R69,0)</f>
        <v>18.285714285714285</v>
      </c>
      <c r="T69" s="123">
        <f>IF($AG$1&gt;=M69,N69,0)</f>
        <v>18.285714285714285</v>
      </c>
      <c r="U69" s="119"/>
      <c r="V69" s="125" t="str">
        <f>IF(Q69=100,"CUMPLIDA",IF(M69-$AG$1&lt;0,"VENCIDA",IF(M69-$AG$1&lt;=30,"PRÓXIMA A VENCER",IF(Q69&gt;0,"CON AVANCE","EN TERMINO"))))</f>
        <v>CUMPLIDA</v>
      </c>
      <c r="W69" s="125" t="str">
        <f>IF(A69&lt;&gt;"",IF(AC69=1,"VENCIDO",IF(AC69=2,"PRÓXIMO A VENCER",IF(AC69=3,"EN TERMINO",IF(AC69=4,"CON AVANCE",IF(AC69=5,"CUMPLIDO",))))),"")</f>
        <v/>
      </c>
      <c r="X69" s="117" t="s">
        <v>2113</v>
      </c>
      <c r="Y69" s="117" t="str">
        <f t="shared" si="21"/>
        <v>H1AEFMECO</v>
      </c>
      <c r="Z69" s="126">
        <f>IF(A69&lt;&gt;"",1,Z68+1)</f>
        <v>2</v>
      </c>
      <c r="AA69" s="126" t="str">
        <f t="shared" si="22"/>
        <v>H1AEFMECO - 2</v>
      </c>
      <c r="AB69" s="127">
        <f t="shared" si="27"/>
        <v>5</v>
      </c>
      <c r="AC69" s="127">
        <f t="shared" si="28"/>
        <v>1</v>
      </c>
      <c r="AD69" s="127" t="str">
        <f>IF(A69&lt;&gt;"",MID(F69,1,FIND(" ",F69,1)-1),AD68)</f>
        <v>H1AEFMECO.</v>
      </c>
      <c r="AE69" s="127" t="str">
        <f t="shared" si="29"/>
        <v>H1AEFMECO</v>
      </c>
      <c r="AF69" s="128"/>
      <c r="AG69" s="129"/>
      <c r="AH69" s="130"/>
    </row>
    <row r="70" spans="1:34" s="131" customFormat="1" ht="291" customHeight="1" x14ac:dyDescent="0.2">
      <c r="A70" s="117" t="str">
        <f>IF(ISBLANK(D70),"",COUNTA($D$2:D70))</f>
        <v/>
      </c>
      <c r="B70" s="118">
        <f t="shared" si="0"/>
        <v>69</v>
      </c>
      <c r="C70" s="119"/>
      <c r="D70" s="149"/>
      <c r="E70" s="117" t="s">
        <v>1365</v>
      </c>
      <c r="F70" s="150" t="s">
        <v>2046</v>
      </c>
      <c r="G70" s="150" t="s">
        <v>2116</v>
      </c>
      <c r="H70" s="151" t="s">
        <v>2047</v>
      </c>
      <c r="I70" s="151" t="s">
        <v>2048</v>
      </c>
      <c r="J70" s="152" t="s">
        <v>2049</v>
      </c>
      <c r="K70" s="152">
        <v>1</v>
      </c>
      <c r="L70" s="153">
        <v>44767</v>
      </c>
      <c r="M70" s="153">
        <v>44865</v>
      </c>
      <c r="N70" s="148">
        <f t="shared" si="30"/>
        <v>14</v>
      </c>
      <c r="O70" s="149" t="s">
        <v>2050</v>
      </c>
      <c r="P70" s="121">
        <v>0</v>
      </c>
      <c r="Q70" s="146">
        <f>IF(P70/K70&gt;1,100,+P70/K70*100)</f>
        <v>0</v>
      </c>
      <c r="R70" s="123">
        <f>+N70*Q70/100</f>
        <v>0</v>
      </c>
      <c r="S70" s="123">
        <f>IF(M70&lt;=$AG$1,R70,0)</f>
        <v>0</v>
      </c>
      <c r="T70" s="123">
        <f>IF($AG$1&gt;=M70,N70,0)</f>
        <v>14</v>
      </c>
      <c r="U70" s="119"/>
      <c r="V70" s="125" t="str">
        <f>IF(Q70=100,"CUMPLIDA",IF(M70-$AG$1&lt;0,"VENCIDA",IF(M70-$AG$1&lt;=30,"PRÓXIMA A VENCER",IF(Q70&gt;0,"CON AVANCE","EN TERMINO"))))</f>
        <v>VENCIDA</v>
      </c>
      <c r="W70" s="125" t="str">
        <f>IF(A70&lt;&gt;"",IF(AC70=1,"VENCIDO",IF(AC70=2,"PRÓXIMO A VENCER",IF(AC70=3,"EN TERMINO",IF(AC70=4,"CON AVANCE",IF(AC70=5,"CUMPLIDO",))))),"")</f>
        <v/>
      </c>
      <c r="X70" s="117" t="s">
        <v>2113</v>
      </c>
      <c r="Y70" s="117" t="str">
        <f t="shared" si="21"/>
        <v>H1AEFMECO</v>
      </c>
      <c r="Z70" s="126">
        <f>IF(A70&lt;&gt;"",1,Z69+1)</f>
        <v>3</v>
      </c>
      <c r="AA70" s="126" t="str">
        <f t="shared" si="22"/>
        <v>H1AEFMECO - 3</v>
      </c>
      <c r="AB70" s="127">
        <f t="shared" si="27"/>
        <v>1</v>
      </c>
      <c r="AC70" s="127">
        <f t="shared" si="28"/>
        <v>1</v>
      </c>
      <c r="AD70" s="127" t="str">
        <f>IF(A70&lt;&gt;"",MID(F70,1,FIND(" ",F70,1)-1),AD69)</f>
        <v>H1AEFMECO.</v>
      </c>
      <c r="AE70" s="127" t="str">
        <f t="shared" si="29"/>
        <v>H1AEFMECO</v>
      </c>
      <c r="AF70" s="128"/>
      <c r="AG70" s="129"/>
      <c r="AH70" s="130"/>
    </row>
    <row r="71" spans="1:34" s="131" customFormat="1" ht="291" customHeight="1" x14ac:dyDescent="0.2">
      <c r="A71" s="117" t="str">
        <f>IF(ISBLANK(D71),"",COUNTA($D$2:D71))</f>
        <v/>
      </c>
      <c r="B71" s="118">
        <f t="shared" si="0"/>
        <v>70</v>
      </c>
      <c r="C71" s="119"/>
      <c r="D71" s="149"/>
      <c r="E71" s="117" t="s">
        <v>1365</v>
      </c>
      <c r="F71" s="150" t="s">
        <v>2051</v>
      </c>
      <c r="G71" s="150" t="s">
        <v>2116</v>
      </c>
      <c r="H71" s="151" t="s">
        <v>2047</v>
      </c>
      <c r="I71" s="151" t="s">
        <v>2048</v>
      </c>
      <c r="J71" s="152" t="s">
        <v>2052</v>
      </c>
      <c r="K71" s="152">
        <v>1</v>
      </c>
      <c r="L71" s="153">
        <v>44767</v>
      </c>
      <c r="M71" s="153">
        <v>44865</v>
      </c>
      <c r="N71" s="148">
        <f t="shared" si="30"/>
        <v>14</v>
      </c>
      <c r="O71" s="149" t="s">
        <v>2050</v>
      </c>
      <c r="P71" s="121">
        <v>0</v>
      </c>
      <c r="Q71" s="146">
        <f>IF(P71/K71&gt;1,100,+P71/K71*100)</f>
        <v>0</v>
      </c>
      <c r="R71" s="123">
        <f>+N71*Q71/100</f>
        <v>0</v>
      </c>
      <c r="S71" s="123">
        <f>IF(M71&lt;=$AG$1,R71,0)</f>
        <v>0</v>
      </c>
      <c r="T71" s="123">
        <f>IF($AG$1&gt;=M71,N71,0)</f>
        <v>14</v>
      </c>
      <c r="U71" s="119"/>
      <c r="V71" s="125" t="str">
        <f>IF(Q71=100,"CUMPLIDA",IF(M71-$AG$1&lt;0,"VENCIDA",IF(M71-$AG$1&lt;=30,"PRÓXIMA A VENCER",IF(Q71&gt;0,"CON AVANCE","EN TERMINO"))))</f>
        <v>VENCIDA</v>
      </c>
      <c r="W71" s="125" t="str">
        <f>IF(A71&lt;&gt;"",IF(AC71=1,"VENCIDO",IF(AC71=2,"PRÓXIMO A VENCER",IF(AC71=3,"EN TERMINO",IF(AC71=4,"CON AVANCE",IF(AC71=5,"CUMPLIDO",))))),"")</f>
        <v/>
      </c>
      <c r="X71" s="117" t="s">
        <v>2113</v>
      </c>
      <c r="Y71" s="117" t="str">
        <f t="shared" si="21"/>
        <v>H1AEFMECO</v>
      </c>
      <c r="Z71" s="126">
        <f>IF(A71&lt;&gt;"",1,Z70+1)</f>
        <v>4</v>
      </c>
      <c r="AA71" s="126" t="str">
        <f t="shared" si="22"/>
        <v>H1AEFMECO - 4</v>
      </c>
      <c r="AB71" s="127">
        <f t="shared" si="27"/>
        <v>1</v>
      </c>
      <c r="AC71" s="127">
        <f t="shared" si="28"/>
        <v>1</v>
      </c>
      <c r="AD71" s="127" t="str">
        <f>IF(A71&lt;&gt;"",MID(F71,1,FIND(" ",F71,1)-1),AD70)</f>
        <v>H1AEFMECO.</v>
      </c>
      <c r="AE71" s="127" t="str">
        <f t="shared" si="29"/>
        <v>H1AEFMECO</v>
      </c>
      <c r="AF71" s="128"/>
      <c r="AG71" s="129"/>
      <c r="AH71" s="130"/>
    </row>
    <row r="72" spans="1:34" s="131" customFormat="1" ht="291" customHeight="1" x14ac:dyDescent="0.2">
      <c r="A72" s="117" t="str">
        <f>IF(ISBLANK(D72),"",COUNTA($D$2:D72))</f>
        <v/>
      </c>
      <c r="B72" s="118">
        <f t="shared" si="0"/>
        <v>71</v>
      </c>
      <c r="C72" s="119"/>
      <c r="D72" s="149"/>
      <c r="E72" s="117" t="s">
        <v>1365</v>
      </c>
      <c r="F72" s="150" t="s">
        <v>2053</v>
      </c>
      <c r="G72" s="150" t="s">
        <v>2116</v>
      </c>
      <c r="H72" s="151" t="s">
        <v>2047</v>
      </c>
      <c r="I72" s="151" t="s">
        <v>2054</v>
      </c>
      <c r="J72" s="152" t="s">
        <v>2055</v>
      </c>
      <c r="K72" s="152">
        <v>1</v>
      </c>
      <c r="L72" s="153">
        <v>44865</v>
      </c>
      <c r="M72" s="153">
        <v>44926</v>
      </c>
      <c r="N72" s="148">
        <f t="shared" si="30"/>
        <v>8.7142857142857135</v>
      </c>
      <c r="O72" s="149" t="s">
        <v>2050</v>
      </c>
      <c r="P72" s="121">
        <v>0</v>
      </c>
      <c r="Q72" s="146">
        <f>IF(P72/K72&gt;1,100,+P72/K72*100)</f>
        <v>0</v>
      </c>
      <c r="R72" s="123">
        <f>+N72*Q72/100</f>
        <v>0</v>
      </c>
      <c r="S72" s="123">
        <f>IF(M72&lt;=$AG$1,R72,0)</f>
        <v>0</v>
      </c>
      <c r="T72" s="123">
        <f>IF($AG$1&gt;=M72,N72,0)</f>
        <v>8.7142857142857135</v>
      </c>
      <c r="U72" s="119"/>
      <c r="V72" s="125" t="str">
        <f>IF(Q72=100,"CUMPLIDA",IF(M72-$AG$1&lt;0,"VENCIDA",IF(M72-$AG$1&lt;=30,"PRÓXIMA A VENCER",IF(Q72&gt;0,"CON AVANCE","EN TERMINO"))))</f>
        <v>VENCIDA</v>
      </c>
      <c r="W72" s="125" t="str">
        <f>IF(A72&lt;&gt;"",IF(AC72=1,"VENCIDO",IF(AC72=2,"PRÓXIMO A VENCER",IF(AC72=3,"EN TERMINO",IF(AC72=4,"CON AVANCE",IF(AC72=5,"CUMPLIDO",))))),"")</f>
        <v/>
      </c>
      <c r="X72" s="117" t="s">
        <v>2113</v>
      </c>
      <c r="Y72" s="117" t="str">
        <f t="shared" si="21"/>
        <v>H1AEFMECO</v>
      </c>
      <c r="Z72" s="126">
        <f>IF(A72&lt;&gt;"",1,Z71+1)</f>
        <v>5</v>
      </c>
      <c r="AA72" s="126" t="str">
        <f t="shared" si="22"/>
        <v>H1AEFMECO - 5</v>
      </c>
      <c r="AB72" s="127">
        <f t="shared" si="27"/>
        <v>1</v>
      </c>
      <c r="AC72" s="127">
        <f t="shared" si="28"/>
        <v>1</v>
      </c>
      <c r="AD72" s="127" t="str">
        <f>IF(A72&lt;&gt;"",MID(F72,1,FIND(" ",F72,1)-1),AD71)</f>
        <v>H1AEFMECO.</v>
      </c>
      <c r="AE72" s="127" t="str">
        <f t="shared" si="29"/>
        <v>H1AEFMECO</v>
      </c>
      <c r="AF72" s="128"/>
      <c r="AG72" s="129"/>
      <c r="AH72" s="130"/>
    </row>
    <row r="73" spans="1:34" s="131" customFormat="1" ht="291" customHeight="1" x14ac:dyDescent="0.2">
      <c r="A73" s="117">
        <f>IF(ISBLANK(D73),"",COUNTA($D$2:D73))</f>
        <v>47</v>
      </c>
      <c r="B73" s="118">
        <f t="shared" si="0"/>
        <v>72</v>
      </c>
      <c r="C73" s="119"/>
      <c r="D73" s="149" t="s">
        <v>2056</v>
      </c>
      <c r="E73" s="154" t="s">
        <v>2114</v>
      </c>
      <c r="F73" s="150" t="s">
        <v>2057</v>
      </c>
      <c r="G73" s="150" t="s">
        <v>2058</v>
      </c>
      <c r="H73" s="155" t="s">
        <v>2059</v>
      </c>
      <c r="I73" s="155" t="s">
        <v>2060</v>
      </c>
      <c r="J73" s="156" t="s">
        <v>2061</v>
      </c>
      <c r="K73" s="152">
        <v>1</v>
      </c>
      <c r="L73" s="153">
        <v>44767</v>
      </c>
      <c r="M73" s="153">
        <v>44803</v>
      </c>
      <c r="N73" s="148">
        <f t="shared" si="30"/>
        <v>5.1428571428571432</v>
      </c>
      <c r="O73" s="149" t="s">
        <v>331</v>
      </c>
      <c r="P73" s="121">
        <v>1</v>
      </c>
      <c r="Q73" s="146">
        <f>IF(P73/K73&gt;1,100,+P73/K73*100)</f>
        <v>100</v>
      </c>
      <c r="R73" s="123">
        <f>+N73*Q73/100</f>
        <v>5.1428571428571432</v>
      </c>
      <c r="S73" s="123">
        <f>IF(M73&lt;=$AG$1,R73,0)</f>
        <v>5.1428571428571432</v>
      </c>
      <c r="T73" s="123">
        <f>IF($AG$1&gt;=M73,N73,0)</f>
        <v>5.1428571428571432</v>
      </c>
      <c r="U73" s="119"/>
      <c r="V73" s="125" t="str">
        <f>IF(Q73=100,"CUMPLIDA",IF(M73-$AG$1&lt;0,"VENCIDA",IF(M73-$AG$1&lt;=30,"PRÓXIMA A VENCER",IF(Q73&gt;0,"CON AVANCE","EN TERMINO"))))</f>
        <v>CUMPLIDA</v>
      </c>
      <c r="W73" s="125" t="str">
        <f>IF(A73&lt;&gt;"",IF(AC73=1,"VENCIDO",IF(AC73=2,"PRÓXIMO A VENCER",IF(AC73=3,"EN TERMINO",IF(AC73=4,"CON AVANCE",IF(AC73=5,"CUMPLIDO",))))),"")</f>
        <v>CUMPLIDO</v>
      </c>
      <c r="X73" s="117" t="s">
        <v>2113</v>
      </c>
      <c r="Y73" s="117" t="str">
        <f t="shared" ref="Y73:Y136" si="31">AE73</f>
        <v>H2AEFMECO</v>
      </c>
      <c r="Z73" s="126">
        <f>IF(A73&lt;&gt;"",1,Z72+1)</f>
        <v>1</v>
      </c>
      <c r="AA73" s="126" t="str">
        <f t="shared" ref="AA73:AA136" si="32">CONCATENATE(Y73," - ",Z73)</f>
        <v>H2AEFMECO - 1</v>
      </c>
      <c r="AB73" s="127">
        <f t="shared" si="27"/>
        <v>5</v>
      </c>
      <c r="AC73" s="127">
        <f t="shared" si="28"/>
        <v>5</v>
      </c>
      <c r="AD73" s="127" t="str">
        <f>IF(A73&lt;&gt;"",MID(F73,1,FIND(" ",F73,1)-1),AD72)</f>
        <v>H2AEFMECO.</v>
      </c>
      <c r="AE73" s="127" t="str">
        <f t="shared" si="29"/>
        <v>H2AEFMECO</v>
      </c>
      <c r="AF73" s="128"/>
      <c r="AG73" s="129"/>
      <c r="AH73" s="130"/>
    </row>
    <row r="74" spans="1:34" s="131" customFormat="1" ht="291" customHeight="1" x14ac:dyDescent="0.2">
      <c r="A74" s="117" t="str">
        <f>IF(ISBLANK(D74),"",COUNTA($D$2:D74))</f>
        <v/>
      </c>
      <c r="B74" s="118">
        <f t="shared" ref="B74:B137" si="33">ROW()-1</f>
        <v>73</v>
      </c>
      <c r="C74" s="119"/>
      <c r="D74" s="149"/>
      <c r="E74" s="154" t="s">
        <v>2114</v>
      </c>
      <c r="F74" s="150" t="s">
        <v>2062</v>
      </c>
      <c r="G74" s="150" t="s">
        <v>2058</v>
      </c>
      <c r="H74" s="155" t="s">
        <v>2059</v>
      </c>
      <c r="I74" s="155" t="s">
        <v>2407</v>
      </c>
      <c r="J74" s="156" t="s">
        <v>2063</v>
      </c>
      <c r="K74" s="152">
        <v>2</v>
      </c>
      <c r="L74" s="153">
        <v>44805</v>
      </c>
      <c r="M74" s="153">
        <v>44834</v>
      </c>
      <c r="N74" s="148">
        <f t="shared" si="30"/>
        <v>4.1428571428571432</v>
      </c>
      <c r="O74" s="149" t="s">
        <v>331</v>
      </c>
      <c r="P74" s="121">
        <v>2</v>
      </c>
      <c r="Q74" s="146">
        <f>IF(P74/K74&gt;1,100,+P74/K74*100)</f>
        <v>100</v>
      </c>
      <c r="R74" s="123">
        <f>+N74*Q74/100</f>
        <v>4.1428571428571432</v>
      </c>
      <c r="S74" s="123">
        <f>IF(M74&lt;=$AG$1,R74,0)</f>
        <v>4.1428571428571432</v>
      </c>
      <c r="T74" s="123">
        <f>IF($AG$1&gt;=M74,N74,0)</f>
        <v>4.1428571428571432</v>
      </c>
      <c r="U74" s="119"/>
      <c r="V74" s="125" t="str">
        <f>IF(Q74=100,"CUMPLIDA",IF(M74-$AG$1&lt;0,"VENCIDA",IF(M74-$AG$1&lt;=30,"PRÓXIMA A VENCER",IF(Q74&gt;0,"CON AVANCE","EN TERMINO"))))</f>
        <v>CUMPLIDA</v>
      </c>
      <c r="W74" s="125" t="str">
        <f>IF(A74&lt;&gt;"",IF(AC74=1,"VENCIDO",IF(AC74=2,"PRÓXIMO A VENCER",IF(AC74=3,"EN TERMINO",IF(AC74=4,"CON AVANCE",IF(AC74=5,"CUMPLIDO",))))),"")</f>
        <v/>
      </c>
      <c r="X74" s="117" t="s">
        <v>2113</v>
      </c>
      <c r="Y74" s="117" t="str">
        <f t="shared" si="31"/>
        <v>H2AEFMECO</v>
      </c>
      <c r="Z74" s="126">
        <f>IF(A74&lt;&gt;"",1,Z73+1)</f>
        <v>2</v>
      </c>
      <c r="AA74" s="126" t="str">
        <f t="shared" si="32"/>
        <v>H2AEFMECO - 2</v>
      </c>
      <c r="AB74" s="127">
        <f t="shared" si="27"/>
        <v>5</v>
      </c>
      <c r="AC74" s="127">
        <f t="shared" si="28"/>
        <v>5</v>
      </c>
      <c r="AD74" s="127" t="str">
        <f>IF(A74&lt;&gt;"",MID(F74,1,FIND(" ",F74,1)-1),AD73)</f>
        <v>H2AEFMECO.</v>
      </c>
      <c r="AE74" s="127" t="str">
        <f t="shared" si="29"/>
        <v>H2AEFMECO</v>
      </c>
      <c r="AF74" s="128"/>
      <c r="AG74" s="129"/>
      <c r="AH74" s="130"/>
    </row>
    <row r="75" spans="1:34" s="131" customFormat="1" ht="291" customHeight="1" x14ac:dyDescent="0.2">
      <c r="A75" s="117">
        <f>IF(ISBLANK(D75),"",COUNTA($D$2:D75))</f>
        <v>48</v>
      </c>
      <c r="B75" s="118">
        <f t="shared" si="33"/>
        <v>74</v>
      </c>
      <c r="C75" s="119"/>
      <c r="D75" s="149" t="s">
        <v>710</v>
      </c>
      <c r="E75" s="154" t="s">
        <v>1065</v>
      </c>
      <c r="F75" s="150" t="s">
        <v>2064</v>
      </c>
      <c r="G75" s="150" t="s">
        <v>2065</v>
      </c>
      <c r="H75" s="151" t="s">
        <v>2066</v>
      </c>
      <c r="I75" s="151" t="s">
        <v>2067</v>
      </c>
      <c r="J75" s="152" t="s">
        <v>2038</v>
      </c>
      <c r="K75" s="152">
        <v>2</v>
      </c>
      <c r="L75" s="153">
        <v>44767</v>
      </c>
      <c r="M75" s="157">
        <v>44865</v>
      </c>
      <c r="N75" s="148">
        <f t="shared" si="30"/>
        <v>14</v>
      </c>
      <c r="O75" s="149" t="s">
        <v>2068</v>
      </c>
      <c r="P75" s="121">
        <v>0</v>
      </c>
      <c r="Q75" s="146">
        <f>IF(P75/K75&gt;1,100,+P75/K75*100)</f>
        <v>0</v>
      </c>
      <c r="R75" s="123">
        <f>+N75*Q75/100</f>
        <v>0</v>
      </c>
      <c r="S75" s="123">
        <f>IF(M75&lt;=$AG$1,R75,0)</f>
        <v>0</v>
      </c>
      <c r="T75" s="123">
        <f>IF($AG$1&gt;=M75,N75,0)</f>
        <v>14</v>
      </c>
      <c r="U75" s="119"/>
      <c r="V75" s="125" t="str">
        <f>IF(Q75=100,"CUMPLIDA",IF(M75-$AG$1&lt;0,"VENCIDA",IF(M75-$AG$1&lt;=30,"PRÓXIMA A VENCER",IF(Q75&gt;0,"CON AVANCE","EN TERMINO"))))</f>
        <v>VENCIDA</v>
      </c>
      <c r="W75" s="125" t="str">
        <f>IF(A75&lt;&gt;"",IF(AC75=1,"VENCIDO",IF(AC75=2,"PRÓXIMO A VENCER",IF(AC75=3,"EN TERMINO",IF(AC75=4,"CON AVANCE",IF(AC75=5,"CUMPLIDO",))))),"")</f>
        <v>VENCIDO</v>
      </c>
      <c r="X75" s="117" t="s">
        <v>2113</v>
      </c>
      <c r="Y75" s="117" t="str">
        <f t="shared" si="31"/>
        <v>H3AEFMECO</v>
      </c>
      <c r="Z75" s="126">
        <f>IF(A75&lt;&gt;"",1,Z74+1)</f>
        <v>1</v>
      </c>
      <c r="AA75" s="126" t="str">
        <f t="shared" si="32"/>
        <v>H3AEFMECO - 1</v>
      </c>
      <c r="AB75" s="127">
        <f t="shared" si="27"/>
        <v>1</v>
      </c>
      <c r="AC75" s="127">
        <f t="shared" si="28"/>
        <v>1</v>
      </c>
      <c r="AD75" s="127" t="str">
        <f>IF(A75&lt;&gt;"",MID(F75,1,FIND(" ",F75,1)-1),AD74)</f>
        <v>H3AEFMECO.</v>
      </c>
      <c r="AE75" s="127" t="str">
        <f t="shared" si="29"/>
        <v>H3AEFMECO</v>
      </c>
      <c r="AF75" s="128"/>
      <c r="AG75" s="129"/>
      <c r="AH75" s="130"/>
    </row>
    <row r="76" spans="1:34" s="131" customFormat="1" ht="291" customHeight="1" x14ac:dyDescent="0.2">
      <c r="A76" s="117" t="str">
        <f>IF(ISBLANK(D76),"",COUNTA($D$2:D76))</f>
        <v/>
      </c>
      <c r="B76" s="118">
        <f t="shared" si="33"/>
        <v>75</v>
      </c>
      <c r="C76" s="119"/>
      <c r="D76" s="149"/>
      <c r="E76" s="154" t="s">
        <v>1065</v>
      </c>
      <c r="F76" s="150" t="s">
        <v>2069</v>
      </c>
      <c r="G76" s="150" t="s">
        <v>2065</v>
      </c>
      <c r="H76" s="151" t="s">
        <v>2047</v>
      </c>
      <c r="I76" s="151" t="s">
        <v>2048</v>
      </c>
      <c r="J76" s="152" t="s">
        <v>2049</v>
      </c>
      <c r="K76" s="152">
        <v>1</v>
      </c>
      <c r="L76" s="153">
        <v>44767</v>
      </c>
      <c r="M76" s="157">
        <v>44865</v>
      </c>
      <c r="N76" s="148">
        <f t="shared" si="30"/>
        <v>14</v>
      </c>
      <c r="O76" s="149" t="s">
        <v>2050</v>
      </c>
      <c r="P76" s="121">
        <v>0</v>
      </c>
      <c r="Q76" s="146">
        <f>IF(P76/K76&gt;1,100,+P76/K76*100)</f>
        <v>0</v>
      </c>
      <c r="R76" s="123">
        <f>+N76*Q76/100</f>
        <v>0</v>
      </c>
      <c r="S76" s="123">
        <f>IF(M76&lt;=$AG$1,R76,0)</f>
        <v>0</v>
      </c>
      <c r="T76" s="123">
        <f>IF($AG$1&gt;=M76,N76,0)</f>
        <v>14</v>
      </c>
      <c r="U76" s="119"/>
      <c r="V76" s="125" t="str">
        <f>IF(Q76=100,"CUMPLIDA",IF(M76-$AG$1&lt;0,"VENCIDA",IF(M76-$AG$1&lt;=30,"PRÓXIMA A VENCER",IF(Q76&gt;0,"CON AVANCE","EN TERMINO"))))</f>
        <v>VENCIDA</v>
      </c>
      <c r="W76" s="125" t="str">
        <f>IF(A76&lt;&gt;"",IF(AC76=1,"VENCIDO",IF(AC76=2,"PRÓXIMO A VENCER",IF(AC76=3,"EN TERMINO",IF(AC76=4,"CON AVANCE",IF(AC76=5,"CUMPLIDO",))))),"")</f>
        <v/>
      </c>
      <c r="X76" s="117" t="s">
        <v>2113</v>
      </c>
      <c r="Y76" s="117" t="str">
        <f t="shared" si="31"/>
        <v>H3AEFMECO</v>
      </c>
      <c r="Z76" s="126">
        <f>IF(A76&lt;&gt;"",1,Z75+1)</f>
        <v>2</v>
      </c>
      <c r="AA76" s="126" t="str">
        <f t="shared" si="32"/>
        <v>H3AEFMECO - 2</v>
      </c>
      <c r="AB76" s="127">
        <f t="shared" si="27"/>
        <v>1</v>
      </c>
      <c r="AC76" s="127">
        <f t="shared" si="28"/>
        <v>1</v>
      </c>
      <c r="AD76" s="127" t="str">
        <f>IF(A76&lt;&gt;"",MID(F76,1,FIND(" ",F76,1)-1),AD75)</f>
        <v>H3AEFMECO.</v>
      </c>
      <c r="AE76" s="127" t="str">
        <f t="shared" si="29"/>
        <v>H3AEFMECO</v>
      </c>
      <c r="AF76" s="128"/>
      <c r="AG76" s="129"/>
      <c r="AH76" s="130"/>
    </row>
    <row r="77" spans="1:34" s="131" customFormat="1" ht="291" customHeight="1" x14ac:dyDescent="0.2">
      <c r="A77" s="117" t="str">
        <f>IF(ISBLANK(D77),"",COUNTA($D$2:D77))</f>
        <v/>
      </c>
      <c r="B77" s="118">
        <f t="shared" si="33"/>
        <v>76</v>
      </c>
      <c r="C77" s="119"/>
      <c r="D77" s="149"/>
      <c r="E77" s="154" t="s">
        <v>1065</v>
      </c>
      <c r="F77" s="150" t="s">
        <v>2070</v>
      </c>
      <c r="G77" s="150" t="s">
        <v>2065</v>
      </c>
      <c r="H77" s="151" t="s">
        <v>2071</v>
      </c>
      <c r="I77" s="151" t="s">
        <v>2048</v>
      </c>
      <c r="J77" s="152" t="s">
        <v>2052</v>
      </c>
      <c r="K77" s="152">
        <v>1</v>
      </c>
      <c r="L77" s="153">
        <v>44767</v>
      </c>
      <c r="M77" s="157">
        <v>44865</v>
      </c>
      <c r="N77" s="148">
        <f t="shared" si="30"/>
        <v>14</v>
      </c>
      <c r="O77" s="149" t="s">
        <v>2050</v>
      </c>
      <c r="P77" s="121">
        <v>0</v>
      </c>
      <c r="Q77" s="146">
        <f>IF(P77/K77&gt;1,100,+P77/K77*100)</f>
        <v>0</v>
      </c>
      <c r="R77" s="123">
        <f>+N77*Q77/100</f>
        <v>0</v>
      </c>
      <c r="S77" s="123">
        <f>IF(M77&lt;=$AG$1,R77,0)</f>
        <v>0</v>
      </c>
      <c r="T77" s="123">
        <f>IF($AG$1&gt;=M77,N77,0)</f>
        <v>14</v>
      </c>
      <c r="U77" s="119"/>
      <c r="V77" s="125" t="str">
        <f>IF(Q77=100,"CUMPLIDA",IF(M77-$AG$1&lt;0,"VENCIDA",IF(M77-$AG$1&lt;=30,"PRÓXIMA A VENCER",IF(Q77&gt;0,"CON AVANCE","EN TERMINO"))))</f>
        <v>VENCIDA</v>
      </c>
      <c r="W77" s="125" t="str">
        <f>IF(A77&lt;&gt;"",IF(AC77=1,"VENCIDO",IF(AC77=2,"PRÓXIMO A VENCER",IF(AC77=3,"EN TERMINO",IF(AC77=4,"CON AVANCE",IF(AC77=5,"CUMPLIDO",))))),"")</f>
        <v/>
      </c>
      <c r="X77" s="117" t="s">
        <v>2113</v>
      </c>
      <c r="Y77" s="117" t="str">
        <f t="shared" si="31"/>
        <v>H3AEFMECO</v>
      </c>
      <c r="Z77" s="126">
        <f>IF(A77&lt;&gt;"",1,Z76+1)</f>
        <v>3</v>
      </c>
      <c r="AA77" s="126" t="str">
        <f t="shared" si="32"/>
        <v>H3AEFMECO - 3</v>
      </c>
      <c r="AB77" s="127">
        <f t="shared" si="27"/>
        <v>1</v>
      </c>
      <c r="AC77" s="127">
        <f t="shared" si="28"/>
        <v>1</v>
      </c>
      <c r="AD77" s="127" t="str">
        <f>IF(A77&lt;&gt;"",MID(F77,1,FIND(" ",F77,1)-1),AD76)</f>
        <v>H3AEFMECO.</v>
      </c>
      <c r="AE77" s="127" t="str">
        <f t="shared" si="29"/>
        <v>H3AEFMECO</v>
      </c>
      <c r="AF77" s="128"/>
      <c r="AG77" s="129"/>
      <c r="AH77" s="130"/>
    </row>
    <row r="78" spans="1:34" s="131" customFormat="1" ht="291" customHeight="1" x14ac:dyDescent="0.2">
      <c r="A78" s="117" t="str">
        <f>IF(ISBLANK(D78),"",COUNTA($D$2:D78))</f>
        <v/>
      </c>
      <c r="B78" s="118">
        <f t="shared" si="33"/>
        <v>77</v>
      </c>
      <c r="C78" s="119"/>
      <c r="D78" s="149"/>
      <c r="E78" s="154" t="s">
        <v>1065</v>
      </c>
      <c r="F78" s="150" t="s">
        <v>2072</v>
      </c>
      <c r="G78" s="150" t="s">
        <v>2065</v>
      </c>
      <c r="H78" s="151" t="s">
        <v>2073</v>
      </c>
      <c r="I78" s="151" t="s">
        <v>2074</v>
      </c>
      <c r="J78" s="152" t="s">
        <v>2055</v>
      </c>
      <c r="K78" s="152">
        <v>1</v>
      </c>
      <c r="L78" s="153">
        <v>44865</v>
      </c>
      <c r="M78" s="157">
        <v>44926</v>
      </c>
      <c r="N78" s="148">
        <f t="shared" si="30"/>
        <v>8.7142857142857135</v>
      </c>
      <c r="O78" s="149" t="s">
        <v>2075</v>
      </c>
      <c r="P78" s="121">
        <v>0</v>
      </c>
      <c r="Q78" s="146">
        <f>IF(P78/K78&gt;1,100,+P78/K78*100)</f>
        <v>0</v>
      </c>
      <c r="R78" s="123">
        <f>+N78*Q78/100</f>
        <v>0</v>
      </c>
      <c r="S78" s="123">
        <f>IF(M78&lt;=$AG$1,R78,0)</f>
        <v>0</v>
      </c>
      <c r="T78" s="123">
        <f>IF($AG$1&gt;=M78,N78,0)</f>
        <v>8.7142857142857135</v>
      </c>
      <c r="U78" s="119"/>
      <c r="V78" s="125" t="str">
        <f>IF(Q78=100,"CUMPLIDA",IF(M78-$AG$1&lt;0,"VENCIDA",IF(M78-$AG$1&lt;=30,"PRÓXIMA A VENCER",IF(Q78&gt;0,"CON AVANCE","EN TERMINO"))))</f>
        <v>VENCIDA</v>
      </c>
      <c r="W78" s="125" t="str">
        <f>IF(A78&lt;&gt;"",IF(AC78=1,"VENCIDO",IF(AC78=2,"PRÓXIMO A VENCER",IF(AC78=3,"EN TERMINO",IF(AC78=4,"CON AVANCE",IF(AC78=5,"CUMPLIDO",))))),"")</f>
        <v/>
      </c>
      <c r="X78" s="117" t="s">
        <v>2113</v>
      </c>
      <c r="Y78" s="117" t="str">
        <f t="shared" si="31"/>
        <v>H3AEFMECO</v>
      </c>
      <c r="Z78" s="126">
        <f>IF(A78&lt;&gt;"",1,Z77+1)</f>
        <v>4</v>
      </c>
      <c r="AA78" s="126" t="str">
        <f t="shared" si="32"/>
        <v>H3AEFMECO - 4</v>
      </c>
      <c r="AB78" s="127">
        <f t="shared" si="27"/>
        <v>1</v>
      </c>
      <c r="AC78" s="127">
        <f t="shared" si="28"/>
        <v>1</v>
      </c>
      <c r="AD78" s="127" t="str">
        <f>IF(A78&lt;&gt;"",MID(F78,1,FIND(" ",F78,1)-1),AD77)</f>
        <v>H3AEFMECO.</v>
      </c>
      <c r="AE78" s="127" t="str">
        <f t="shared" si="29"/>
        <v>H3AEFMECO</v>
      </c>
      <c r="AF78" s="128"/>
      <c r="AG78" s="129"/>
      <c r="AH78" s="130"/>
    </row>
    <row r="79" spans="1:34" s="131" customFormat="1" ht="291" customHeight="1" x14ac:dyDescent="0.2">
      <c r="A79" s="117">
        <f>IF(ISBLANK(D79),"",COUNTA($D$2:D79))</f>
        <v>49</v>
      </c>
      <c r="B79" s="118">
        <f t="shared" si="33"/>
        <v>78</v>
      </c>
      <c r="C79" s="119"/>
      <c r="D79" s="149" t="s">
        <v>710</v>
      </c>
      <c r="E79" s="154" t="s">
        <v>2115</v>
      </c>
      <c r="F79" s="150" t="s">
        <v>2076</v>
      </c>
      <c r="G79" s="150" t="s">
        <v>2077</v>
      </c>
      <c r="H79" s="151" t="s">
        <v>2047</v>
      </c>
      <c r="I79" s="151" t="s">
        <v>2048</v>
      </c>
      <c r="J79" s="152" t="s">
        <v>2049</v>
      </c>
      <c r="K79" s="152">
        <v>1</v>
      </c>
      <c r="L79" s="153">
        <v>44767</v>
      </c>
      <c r="M79" s="157">
        <v>44865</v>
      </c>
      <c r="N79" s="148">
        <f t="shared" si="30"/>
        <v>14</v>
      </c>
      <c r="O79" s="149" t="s">
        <v>2050</v>
      </c>
      <c r="P79" s="121">
        <v>0</v>
      </c>
      <c r="Q79" s="146">
        <f>IF(P79/K79&gt;1,100,+P79/K79*100)</f>
        <v>0</v>
      </c>
      <c r="R79" s="123">
        <f>+N79*Q79/100</f>
        <v>0</v>
      </c>
      <c r="S79" s="123">
        <f>IF(M79&lt;=$AG$1,R79,0)</f>
        <v>0</v>
      </c>
      <c r="T79" s="123">
        <f>IF($AG$1&gt;=M79,N79,0)</f>
        <v>14</v>
      </c>
      <c r="U79" s="119"/>
      <c r="V79" s="125" t="str">
        <f>IF(Q79=100,"CUMPLIDA",IF(M79-$AG$1&lt;0,"VENCIDA",IF(M79-$AG$1&lt;=30,"PRÓXIMA A VENCER",IF(Q79&gt;0,"CON AVANCE","EN TERMINO"))))</f>
        <v>VENCIDA</v>
      </c>
      <c r="W79" s="125" t="str">
        <f>IF(A79&lt;&gt;"",IF(AC79=1,"VENCIDO",IF(AC79=2,"PRÓXIMO A VENCER",IF(AC79=3,"EN TERMINO",IF(AC79=4,"CON AVANCE",IF(AC79=5,"CUMPLIDO",))))),"")</f>
        <v>VENCIDO</v>
      </c>
      <c r="X79" s="117" t="s">
        <v>2113</v>
      </c>
      <c r="Y79" s="117" t="str">
        <f t="shared" si="31"/>
        <v>H4AEFMECO</v>
      </c>
      <c r="Z79" s="126">
        <f>IF(A79&lt;&gt;"",1,Z78+1)</f>
        <v>1</v>
      </c>
      <c r="AA79" s="126" t="str">
        <f t="shared" si="32"/>
        <v>H4AEFMECO - 1</v>
      </c>
      <c r="AB79" s="127">
        <f t="shared" si="27"/>
        <v>1</v>
      </c>
      <c r="AC79" s="127">
        <f t="shared" si="28"/>
        <v>1</v>
      </c>
      <c r="AD79" s="127" t="str">
        <f>IF(A79&lt;&gt;"",MID(F79,1,FIND(" ",F79,1)-1),AD78)</f>
        <v>H4AEFMECO.</v>
      </c>
      <c r="AE79" s="127" t="str">
        <f t="shared" si="29"/>
        <v>H4AEFMECO</v>
      </c>
      <c r="AF79" s="128"/>
      <c r="AG79" s="129"/>
      <c r="AH79" s="130"/>
    </row>
    <row r="80" spans="1:34" s="131" customFormat="1" ht="291" customHeight="1" x14ac:dyDescent="0.2">
      <c r="A80" s="117" t="str">
        <f>IF(ISBLANK(D80),"",COUNTA($D$2:D80))</f>
        <v/>
      </c>
      <c r="B80" s="118">
        <f t="shared" si="33"/>
        <v>79</v>
      </c>
      <c r="C80" s="119"/>
      <c r="D80" s="149"/>
      <c r="E80" s="154" t="s">
        <v>2115</v>
      </c>
      <c r="F80" s="150" t="s">
        <v>2078</v>
      </c>
      <c r="G80" s="150" t="s">
        <v>2077</v>
      </c>
      <c r="H80" s="151" t="s">
        <v>2071</v>
      </c>
      <c r="I80" s="151" t="s">
        <v>2048</v>
      </c>
      <c r="J80" s="152" t="s">
        <v>2052</v>
      </c>
      <c r="K80" s="152">
        <v>1</v>
      </c>
      <c r="L80" s="153">
        <v>44767</v>
      </c>
      <c r="M80" s="157">
        <v>44865</v>
      </c>
      <c r="N80" s="148">
        <f t="shared" si="30"/>
        <v>14</v>
      </c>
      <c r="O80" s="149" t="s">
        <v>2050</v>
      </c>
      <c r="P80" s="121">
        <v>0</v>
      </c>
      <c r="Q80" s="146">
        <f>IF(P80/K80&gt;1,100,+P80/K80*100)</f>
        <v>0</v>
      </c>
      <c r="R80" s="123">
        <f>+N80*Q80/100</f>
        <v>0</v>
      </c>
      <c r="S80" s="123">
        <f>IF(M80&lt;=$AG$1,R80,0)</f>
        <v>0</v>
      </c>
      <c r="T80" s="123">
        <f>IF($AG$1&gt;=M80,N80,0)</f>
        <v>14</v>
      </c>
      <c r="U80" s="119"/>
      <c r="V80" s="125" t="str">
        <f>IF(Q80=100,"CUMPLIDA",IF(M80-$AG$1&lt;0,"VENCIDA",IF(M80-$AG$1&lt;=30,"PRÓXIMA A VENCER",IF(Q80&gt;0,"CON AVANCE","EN TERMINO"))))</f>
        <v>VENCIDA</v>
      </c>
      <c r="W80" s="125" t="str">
        <f>IF(A80&lt;&gt;"",IF(AC80=1,"VENCIDO",IF(AC80=2,"PRÓXIMO A VENCER",IF(AC80=3,"EN TERMINO",IF(AC80=4,"CON AVANCE",IF(AC80=5,"CUMPLIDO",))))),"")</f>
        <v/>
      </c>
      <c r="X80" s="117" t="s">
        <v>2113</v>
      </c>
      <c r="Y80" s="117" t="str">
        <f t="shared" si="31"/>
        <v>H4AEFMECO</v>
      </c>
      <c r="Z80" s="126">
        <f>IF(A80&lt;&gt;"",1,Z79+1)</f>
        <v>2</v>
      </c>
      <c r="AA80" s="126" t="str">
        <f t="shared" si="32"/>
        <v>H4AEFMECO - 2</v>
      </c>
      <c r="AB80" s="127">
        <f t="shared" si="27"/>
        <v>1</v>
      </c>
      <c r="AC80" s="127">
        <f t="shared" si="28"/>
        <v>1</v>
      </c>
      <c r="AD80" s="127" t="str">
        <f>IF(A80&lt;&gt;"",MID(F80,1,FIND(" ",F80,1)-1),AD79)</f>
        <v>H4AEFMECO.</v>
      </c>
      <c r="AE80" s="127" t="str">
        <f t="shared" si="29"/>
        <v>H4AEFMECO</v>
      </c>
      <c r="AF80" s="128"/>
      <c r="AG80" s="129"/>
      <c r="AH80" s="130"/>
    </row>
    <row r="81" spans="1:34" s="131" customFormat="1" ht="291" customHeight="1" x14ac:dyDescent="0.2">
      <c r="A81" s="117" t="str">
        <f>IF(ISBLANK(D81),"",COUNTA($D$2:D81))</f>
        <v/>
      </c>
      <c r="B81" s="118">
        <f t="shared" si="33"/>
        <v>80</v>
      </c>
      <c r="C81" s="119"/>
      <c r="D81" s="149"/>
      <c r="E81" s="154" t="s">
        <v>2115</v>
      </c>
      <c r="F81" s="150" t="s">
        <v>2079</v>
      </c>
      <c r="G81" s="150" t="s">
        <v>2077</v>
      </c>
      <c r="H81" s="151" t="s">
        <v>2073</v>
      </c>
      <c r="I81" s="151" t="s">
        <v>2074</v>
      </c>
      <c r="J81" s="152" t="s">
        <v>2055</v>
      </c>
      <c r="K81" s="152">
        <v>1</v>
      </c>
      <c r="L81" s="153">
        <v>44865</v>
      </c>
      <c r="M81" s="157">
        <v>44926</v>
      </c>
      <c r="N81" s="148">
        <f t="shared" si="30"/>
        <v>8.7142857142857135</v>
      </c>
      <c r="O81" s="149" t="s">
        <v>2075</v>
      </c>
      <c r="P81" s="121">
        <v>0</v>
      </c>
      <c r="Q81" s="146">
        <f>IF(P81/K81&gt;1,100,+P81/K81*100)</f>
        <v>0</v>
      </c>
      <c r="R81" s="123">
        <f>+N81*Q81/100</f>
        <v>0</v>
      </c>
      <c r="S81" s="123">
        <f>IF(M81&lt;=$AG$1,R81,0)</f>
        <v>0</v>
      </c>
      <c r="T81" s="123">
        <f>IF($AG$1&gt;=M81,N81,0)</f>
        <v>8.7142857142857135</v>
      </c>
      <c r="U81" s="119"/>
      <c r="V81" s="125" t="str">
        <f>IF(Q81=100,"CUMPLIDA",IF(M81-$AG$1&lt;0,"VENCIDA",IF(M81-$AG$1&lt;=30,"PRÓXIMA A VENCER",IF(Q81&gt;0,"CON AVANCE","EN TERMINO"))))</f>
        <v>VENCIDA</v>
      </c>
      <c r="W81" s="125" t="str">
        <f>IF(A81&lt;&gt;"",IF(AC81=1,"VENCIDO",IF(AC81=2,"PRÓXIMO A VENCER",IF(AC81=3,"EN TERMINO",IF(AC81=4,"CON AVANCE",IF(AC81=5,"CUMPLIDO",))))),"")</f>
        <v/>
      </c>
      <c r="X81" s="117" t="s">
        <v>2113</v>
      </c>
      <c r="Y81" s="117" t="str">
        <f t="shared" si="31"/>
        <v>H4AEFMECO</v>
      </c>
      <c r="Z81" s="126">
        <f>IF(A81&lt;&gt;"",1,Z80+1)</f>
        <v>3</v>
      </c>
      <c r="AA81" s="126" t="str">
        <f t="shared" si="32"/>
        <v>H4AEFMECO - 3</v>
      </c>
      <c r="AB81" s="127">
        <f t="shared" si="27"/>
        <v>1</v>
      </c>
      <c r="AC81" s="127">
        <f t="shared" si="28"/>
        <v>1</v>
      </c>
      <c r="AD81" s="127" t="str">
        <f>IF(A81&lt;&gt;"",MID(F81,1,FIND(" ",F81,1)-1),AD80)</f>
        <v>H4AEFMECO.</v>
      </c>
      <c r="AE81" s="127" t="str">
        <f t="shared" si="29"/>
        <v>H4AEFMECO</v>
      </c>
      <c r="AF81" s="128"/>
      <c r="AG81" s="129"/>
      <c r="AH81" s="130"/>
    </row>
    <row r="82" spans="1:34" s="131" customFormat="1" ht="291" customHeight="1" x14ac:dyDescent="0.2">
      <c r="A82" s="117">
        <f>IF(ISBLANK(D82),"",COUNTA($D$2:D82))</f>
        <v>50</v>
      </c>
      <c r="B82" s="118">
        <f t="shared" si="33"/>
        <v>81</v>
      </c>
      <c r="C82" s="119"/>
      <c r="D82" s="149" t="s">
        <v>710</v>
      </c>
      <c r="E82" s="154" t="s">
        <v>152</v>
      </c>
      <c r="F82" s="150" t="s">
        <v>2080</v>
      </c>
      <c r="G82" s="150" t="s">
        <v>2081</v>
      </c>
      <c r="H82" s="151" t="s">
        <v>2082</v>
      </c>
      <c r="I82" s="151" t="s">
        <v>2083</v>
      </c>
      <c r="J82" s="152" t="s">
        <v>791</v>
      </c>
      <c r="K82" s="152">
        <v>1</v>
      </c>
      <c r="L82" s="153">
        <v>44767</v>
      </c>
      <c r="M82" s="157">
        <v>44803</v>
      </c>
      <c r="N82" s="148">
        <f t="shared" si="30"/>
        <v>5.1428571428571432</v>
      </c>
      <c r="O82" s="149" t="s">
        <v>1981</v>
      </c>
      <c r="P82" s="121">
        <v>1</v>
      </c>
      <c r="Q82" s="146">
        <f>IF(P82/K82&gt;1,100,+P82/K82*100)</f>
        <v>100</v>
      </c>
      <c r="R82" s="123">
        <f>+N82*Q82/100</f>
        <v>5.1428571428571432</v>
      </c>
      <c r="S82" s="123">
        <f>IF(M82&lt;=$AG$1,R82,0)</f>
        <v>5.1428571428571432</v>
      </c>
      <c r="T82" s="123">
        <f>IF($AG$1&gt;=M82,N82,0)</f>
        <v>5.1428571428571432</v>
      </c>
      <c r="U82" s="119"/>
      <c r="V82" s="125" t="str">
        <f>IF(Q82=100,"CUMPLIDA",IF(M82-$AG$1&lt;0,"VENCIDA",IF(M82-$AG$1&lt;=30,"PRÓXIMA A VENCER",IF(Q82&gt;0,"CON AVANCE","EN TERMINO"))))</f>
        <v>CUMPLIDA</v>
      </c>
      <c r="W82" s="125" t="str">
        <f>IF(A82&lt;&gt;"",IF(AC82=1,"VENCIDO",IF(AC82=2,"PRÓXIMO A VENCER",IF(AC82=3,"EN TERMINO",IF(AC82=4,"CON AVANCE",IF(AC82=5,"CUMPLIDO",))))),"")</f>
        <v>VENCIDO</v>
      </c>
      <c r="X82" s="117" t="s">
        <v>2113</v>
      </c>
      <c r="Y82" s="117" t="str">
        <f t="shared" si="31"/>
        <v>H5AEFMECO</v>
      </c>
      <c r="Z82" s="126">
        <f>IF(A82&lt;&gt;"",1,Z81+1)</f>
        <v>1</v>
      </c>
      <c r="AA82" s="126" t="str">
        <f t="shared" si="32"/>
        <v>H5AEFMECO - 1</v>
      </c>
      <c r="AB82" s="127">
        <f t="shared" si="27"/>
        <v>5</v>
      </c>
      <c r="AC82" s="127">
        <f t="shared" si="28"/>
        <v>1</v>
      </c>
      <c r="AD82" s="127" t="str">
        <f>IF(A82&lt;&gt;"",MID(F82,1,FIND(" ",F82,1)-1),AD81)</f>
        <v>H5AEFMECO.</v>
      </c>
      <c r="AE82" s="127" t="str">
        <f t="shared" si="29"/>
        <v>H5AEFMECO</v>
      </c>
      <c r="AF82" s="128"/>
      <c r="AG82" s="129"/>
      <c r="AH82" s="130"/>
    </row>
    <row r="83" spans="1:34" s="131" customFormat="1" ht="291" customHeight="1" x14ac:dyDescent="0.2">
      <c r="A83" s="117" t="str">
        <f>IF(ISBLANK(D83),"",COUNTA($D$2:D83))</f>
        <v/>
      </c>
      <c r="B83" s="118">
        <f t="shared" si="33"/>
        <v>82</v>
      </c>
      <c r="C83" s="119"/>
      <c r="D83" s="149"/>
      <c r="E83" s="154" t="s">
        <v>152</v>
      </c>
      <c r="F83" s="150" t="s">
        <v>2084</v>
      </c>
      <c r="G83" s="150" t="s">
        <v>2081</v>
      </c>
      <c r="H83" s="151" t="s">
        <v>2047</v>
      </c>
      <c r="I83" s="151" t="s">
        <v>2085</v>
      </c>
      <c r="J83" s="152" t="s">
        <v>2049</v>
      </c>
      <c r="K83" s="152">
        <v>1</v>
      </c>
      <c r="L83" s="153">
        <v>44767</v>
      </c>
      <c r="M83" s="157">
        <v>44865</v>
      </c>
      <c r="N83" s="148">
        <f t="shared" si="30"/>
        <v>14</v>
      </c>
      <c r="O83" s="149" t="s">
        <v>2086</v>
      </c>
      <c r="P83" s="121">
        <v>0</v>
      </c>
      <c r="Q83" s="146">
        <f>IF(P83/K83&gt;1,100,+P83/K83*100)</f>
        <v>0</v>
      </c>
      <c r="R83" s="123">
        <f>+N83*Q83/100</f>
        <v>0</v>
      </c>
      <c r="S83" s="123">
        <f>IF(M83&lt;=$AG$1,R83,0)</f>
        <v>0</v>
      </c>
      <c r="T83" s="123">
        <f>IF($AG$1&gt;=M83,N83,0)</f>
        <v>14</v>
      </c>
      <c r="U83" s="119"/>
      <c r="V83" s="125" t="str">
        <f>IF(Q83=100,"CUMPLIDA",IF(M83-$AG$1&lt;0,"VENCIDA",IF(M83-$AG$1&lt;=30,"PRÓXIMA A VENCER",IF(Q83&gt;0,"CON AVANCE","EN TERMINO"))))</f>
        <v>VENCIDA</v>
      </c>
      <c r="W83" s="125" t="str">
        <f>IF(A83&lt;&gt;"",IF(AC83=1,"VENCIDO",IF(AC83=2,"PRÓXIMO A VENCER",IF(AC83=3,"EN TERMINO",IF(AC83=4,"CON AVANCE",IF(AC83=5,"CUMPLIDO",))))),"")</f>
        <v/>
      </c>
      <c r="X83" s="117" t="s">
        <v>2113</v>
      </c>
      <c r="Y83" s="117" t="str">
        <f t="shared" si="31"/>
        <v>H5AEFMECO</v>
      </c>
      <c r="Z83" s="126">
        <f>IF(A83&lt;&gt;"",1,Z82+1)</f>
        <v>2</v>
      </c>
      <c r="AA83" s="126" t="str">
        <f t="shared" si="32"/>
        <v>H5AEFMECO - 2</v>
      </c>
      <c r="AB83" s="127">
        <f t="shared" si="27"/>
        <v>1</v>
      </c>
      <c r="AC83" s="127">
        <f t="shared" si="28"/>
        <v>1</v>
      </c>
      <c r="AD83" s="127" t="str">
        <f>IF(A83&lt;&gt;"",MID(F83,1,FIND(" ",F83,1)-1),AD82)</f>
        <v>H5AEFMECO.</v>
      </c>
      <c r="AE83" s="127" t="str">
        <f t="shared" si="29"/>
        <v>H5AEFMECO</v>
      </c>
      <c r="AF83" s="128"/>
      <c r="AG83" s="129"/>
      <c r="AH83" s="130"/>
    </row>
    <row r="84" spans="1:34" s="131" customFormat="1" ht="291" customHeight="1" x14ac:dyDescent="0.2">
      <c r="A84" s="117" t="str">
        <f>IF(ISBLANK(D84),"",COUNTA($D$2:D84))</f>
        <v/>
      </c>
      <c r="B84" s="118">
        <f t="shared" si="33"/>
        <v>83</v>
      </c>
      <c r="C84" s="119"/>
      <c r="D84" s="149"/>
      <c r="E84" s="154" t="s">
        <v>152</v>
      </c>
      <c r="F84" s="150" t="s">
        <v>2087</v>
      </c>
      <c r="G84" s="150" t="s">
        <v>2081</v>
      </c>
      <c r="H84" s="151" t="s">
        <v>2047</v>
      </c>
      <c r="I84" s="151" t="s">
        <v>2085</v>
      </c>
      <c r="J84" s="152" t="s">
        <v>2052</v>
      </c>
      <c r="K84" s="152">
        <v>1</v>
      </c>
      <c r="L84" s="153">
        <v>44767</v>
      </c>
      <c r="M84" s="157">
        <v>44865</v>
      </c>
      <c r="N84" s="148">
        <f t="shared" si="30"/>
        <v>14</v>
      </c>
      <c r="O84" s="149" t="s">
        <v>2086</v>
      </c>
      <c r="P84" s="121">
        <v>0</v>
      </c>
      <c r="Q84" s="146">
        <f>IF(P84/K84&gt;1,100,+P84/K84*100)</f>
        <v>0</v>
      </c>
      <c r="R84" s="123">
        <f>+N84*Q84/100</f>
        <v>0</v>
      </c>
      <c r="S84" s="123">
        <f>IF(M84&lt;=$AG$1,R84,0)</f>
        <v>0</v>
      </c>
      <c r="T84" s="123">
        <f>IF($AG$1&gt;=M84,N84,0)</f>
        <v>14</v>
      </c>
      <c r="U84" s="119"/>
      <c r="V84" s="125" t="str">
        <f>IF(Q84=100,"CUMPLIDA",IF(M84-$AG$1&lt;0,"VENCIDA",IF(M84-$AG$1&lt;=30,"PRÓXIMA A VENCER",IF(Q84&gt;0,"CON AVANCE","EN TERMINO"))))</f>
        <v>VENCIDA</v>
      </c>
      <c r="W84" s="125" t="str">
        <f>IF(A84&lt;&gt;"",IF(AC84=1,"VENCIDO",IF(AC84=2,"PRÓXIMO A VENCER",IF(AC84=3,"EN TERMINO",IF(AC84=4,"CON AVANCE",IF(AC84=5,"CUMPLIDO",))))),"")</f>
        <v/>
      </c>
      <c r="X84" s="117" t="s">
        <v>2113</v>
      </c>
      <c r="Y84" s="117" t="str">
        <f t="shared" si="31"/>
        <v>H5AEFMECO</v>
      </c>
      <c r="Z84" s="126">
        <f>IF(A84&lt;&gt;"",1,Z83+1)</f>
        <v>3</v>
      </c>
      <c r="AA84" s="126" t="str">
        <f t="shared" si="32"/>
        <v>H5AEFMECO - 3</v>
      </c>
      <c r="AB84" s="127">
        <f t="shared" si="27"/>
        <v>1</v>
      </c>
      <c r="AC84" s="127">
        <f t="shared" si="28"/>
        <v>1</v>
      </c>
      <c r="AD84" s="127" t="str">
        <f>IF(A84&lt;&gt;"",MID(F84,1,FIND(" ",F84,1)-1),AD83)</f>
        <v>H5AEFMECO.</v>
      </c>
      <c r="AE84" s="127" t="str">
        <f t="shared" si="29"/>
        <v>H5AEFMECO</v>
      </c>
      <c r="AF84" s="128"/>
      <c r="AG84" s="129"/>
      <c r="AH84" s="130"/>
    </row>
    <row r="85" spans="1:34" s="131" customFormat="1" ht="291" customHeight="1" x14ac:dyDescent="0.2">
      <c r="A85" s="117" t="str">
        <f>IF(ISBLANK(D85),"",COUNTA($D$2:D85))</f>
        <v/>
      </c>
      <c r="B85" s="118">
        <f t="shared" si="33"/>
        <v>84</v>
      </c>
      <c r="C85" s="119"/>
      <c r="D85" s="149"/>
      <c r="E85" s="154" t="s">
        <v>152</v>
      </c>
      <c r="F85" s="150" t="s">
        <v>2088</v>
      </c>
      <c r="G85" s="150" t="s">
        <v>2081</v>
      </c>
      <c r="H85" s="151" t="s">
        <v>2047</v>
      </c>
      <c r="I85" s="151" t="s">
        <v>2089</v>
      </c>
      <c r="J85" s="152" t="s">
        <v>2055</v>
      </c>
      <c r="K85" s="152">
        <v>1</v>
      </c>
      <c r="L85" s="153">
        <v>44865</v>
      </c>
      <c r="M85" s="157">
        <v>44926</v>
      </c>
      <c r="N85" s="148">
        <f t="shared" si="30"/>
        <v>8.7142857142857135</v>
      </c>
      <c r="O85" s="149" t="s">
        <v>2075</v>
      </c>
      <c r="P85" s="121">
        <v>0</v>
      </c>
      <c r="Q85" s="146">
        <f>IF(P85/K85&gt;1,100,+P85/K85*100)</f>
        <v>0</v>
      </c>
      <c r="R85" s="123">
        <f>+N85*Q85/100</f>
        <v>0</v>
      </c>
      <c r="S85" s="123">
        <f>IF(M85&lt;=$AG$1,R85,0)</f>
        <v>0</v>
      </c>
      <c r="T85" s="123">
        <f>IF($AG$1&gt;=M85,N85,0)</f>
        <v>8.7142857142857135</v>
      </c>
      <c r="U85" s="119"/>
      <c r="V85" s="125" t="str">
        <f>IF(Q85=100,"CUMPLIDA",IF(M85-$AG$1&lt;0,"VENCIDA",IF(M85-$AG$1&lt;=30,"PRÓXIMA A VENCER",IF(Q85&gt;0,"CON AVANCE","EN TERMINO"))))</f>
        <v>VENCIDA</v>
      </c>
      <c r="W85" s="125" t="str">
        <f>IF(A85&lt;&gt;"",IF(AC85=1,"VENCIDO",IF(AC85=2,"PRÓXIMO A VENCER",IF(AC85=3,"EN TERMINO",IF(AC85=4,"CON AVANCE",IF(AC85=5,"CUMPLIDO",))))),"")</f>
        <v/>
      </c>
      <c r="X85" s="117" t="s">
        <v>2113</v>
      </c>
      <c r="Y85" s="117" t="str">
        <f t="shared" si="31"/>
        <v>H5AEFMECO</v>
      </c>
      <c r="Z85" s="126">
        <f>IF(A85&lt;&gt;"",1,Z84+1)</f>
        <v>4</v>
      </c>
      <c r="AA85" s="126" t="str">
        <f t="shared" si="32"/>
        <v>H5AEFMECO - 4</v>
      </c>
      <c r="AB85" s="127">
        <f t="shared" si="27"/>
        <v>1</v>
      </c>
      <c r="AC85" s="127">
        <f t="shared" si="28"/>
        <v>1</v>
      </c>
      <c r="AD85" s="127" t="str">
        <f>IF(A85&lt;&gt;"",MID(F85,1,FIND(" ",F85,1)-1),AD84)</f>
        <v>H5AEFMECO.</v>
      </c>
      <c r="AE85" s="127" t="str">
        <f t="shared" si="29"/>
        <v>H5AEFMECO</v>
      </c>
      <c r="AF85" s="128"/>
      <c r="AG85" s="129"/>
      <c r="AH85" s="130"/>
    </row>
    <row r="86" spans="1:34" s="131" customFormat="1" ht="291" customHeight="1" x14ac:dyDescent="0.2">
      <c r="A86" s="117">
        <f>IF(ISBLANK(D86),"",COUNTA($D$2:D86))</f>
        <v>51</v>
      </c>
      <c r="B86" s="118">
        <f t="shared" si="33"/>
        <v>85</v>
      </c>
      <c r="C86" s="119"/>
      <c r="D86" s="149" t="s">
        <v>2090</v>
      </c>
      <c r="E86" s="154" t="s">
        <v>152</v>
      </c>
      <c r="F86" s="150" t="s">
        <v>2091</v>
      </c>
      <c r="G86" s="150" t="s">
        <v>2092</v>
      </c>
      <c r="H86" s="151" t="s">
        <v>2093</v>
      </c>
      <c r="I86" s="151" t="s">
        <v>2094</v>
      </c>
      <c r="J86" s="152" t="s">
        <v>2095</v>
      </c>
      <c r="K86" s="152">
        <v>1</v>
      </c>
      <c r="L86" s="153">
        <v>44767</v>
      </c>
      <c r="M86" s="157">
        <v>44865</v>
      </c>
      <c r="N86" s="148">
        <f t="shared" si="30"/>
        <v>14</v>
      </c>
      <c r="O86" s="149" t="s">
        <v>2040</v>
      </c>
      <c r="P86" s="121">
        <v>0</v>
      </c>
      <c r="Q86" s="146">
        <f>IF(P86/K86&gt;1,100,+P86/K86*100)</f>
        <v>0</v>
      </c>
      <c r="R86" s="123">
        <f>+N86*Q86/100</f>
        <v>0</v>
      </c>
      <c r="S86" s="123">
        <f>IF(M86&lt;=$AG$1,R86,0)</f>
        <v>0</v>
      </c>
      <c r="T86" s="123">
        <f>IF($AG$1&gt;=M86,N86,0)</f>
        <v>14</v>
      </c>
      <c r="U86" s="119"/>
      <c r="V86" s="125" t="str">
        <f>IF(Q86=100,"CUMPLIDA",IF(M86-$AG$1&lt;0,"VENCIDA",IF(M86-$AG$1&lt;=30,"PRÓXIMA A VENCER",IF(Q86&gt;0,"CON AVANCE","EN TERMINO"))))</f>
        <v>VENCIDA</v>
      </c>
      <c r="W86" s="125" t="str">
        <f>IF(A86&lt;&gt;"",IF(AC86=1,"VENCIDO",IF(AC86=2,"PRÓXIMO A VENCER",IF(AC86=3,"EN TERMINO",IF(AC86=4,"CON AVANCE",IF(AC86=5,"CUMPLIDO",))))),"")</f>
        <v>VENCIDO</v>
      </c>
      <c r="X86" s="117" t="s">
        <v>2113</v>
      </c>
      <c r="Y86" s="117" t="str">
        <f t="shared" si="31"/>
        <v>H6AEFMECO</v>
      </c>
      <c r="Z86" s="126">
        <f>IF(A86&lt;&gt;"",1,Z85+1)</f>
        <v>1</v>
      </c>
      <c r="AA86" s="126" t="str">
        <f t="shared" si="32"/>
        <v>H6AEFMECO - 1</v>
      </c>
      <c r="AB86" s="127">
        <f t="shared" si="27"/>
        <v>1</v>
      </c>
      <c r="AC86" s="127">
        <f t="shared" si="28"/>
        <v>1</v>
      </c>
      <c r="AD86" s="127" t="str">
        <f>IF(A86&lt;&gt;"",MID(F86,1,FIND(" ",F86,1)-1),AD85)</f>
        <v>H6AEFMECO.</v>
      </c>
      <c r="AE86" s="127" t="str">
        <f t="shared" si="29"/>
        <v>H6AEFMECO</v>
      </c>
      <c r="AF86" s="128"/>
      <c r="AG86" s="129"/>
      <c r="AH86" s="130"/>
    </row>
    <row r="87" spans="1:34" s="131" customFormat="1" ht="291" customHeight="1" x14ac:dyDescent="0.2">
      <c r="A87" s="117" t="str">
        <f>IF(ISBLANK(D87),"",COUNTA($D$2:D87))</f>
        <v/>
      </c>
      <c r="B87" s="118">
        <f t="shared" si="33"/>
        <v>86</v>
      </c>
      <c r="C87" s="119"/>
      <c r="D87" s="149"/>
      <c r="E87" s="154" t="s">
        <v>152</v>
      </c>
      <c r="F87" s="150" t="s">
        <v>2096</v>
      </c>
      <c r="G87" s="150" t="s">
        <v>2092</v>
      </c>
      <c r="H87" s="151" t="s">
        <v>2047</v>
      </c>
      <c r="I87" s="151" t="s">
        <v>2085</v>
      </c>
      <c r="J87" s="152" t="s">
        <v>2049</v>
      </c>
      <c r="K87" s="152">
        <v>1</v>
      </c>
      <c r="L87" s="153">
        <v>44767</v>
      </c>
      <c r="M87" s="157">
        <v>44865</v>
      </c>
      <c r="N87" s="148">
        <f t="shared" si="30"/>
        <v>14</v>
      </c>
      <c r="O87" s="149" t="s">
        <v>2050</v>
      </c>
      <c r="P87" s="121">
        <v>0</v>
      </c>
      <c r="Q87" s="146">
        <f>IF(P87/K87&gt;1,100,+P87/K87*100)</f>
        <v>0</v>
      </c>
      <c r="R87" s="123">
        <f>+N87*Q87/100</f>
        <v>0</v>
      </c>
      <c r="S87" s="123">
        <f>IF(M87&lt;=$AG$1,R87,0)</f>
        <v>0</v>
      </c>
      <c r="T87" s="123">
        <f>IF($AG$1&gt;=M87,N87,0)</f>
        <v>14</v>
      </c>
      <c r="U87" s="119"/>
      <c r="V87" s="125" t="str">
        <f>IF(Q87=100,"CUMPLIDA",IF(M87-$AG$1&lt;0,"VENCIDA",IF(M87-$AG$1&lt;=30,"PRÓXIMA A VENCER",IF(Q87&gt;0,"CON AVANCE","EN TERMINO"))))</f>
        <v>VENCIDA</v>
      </c>
      <c r="W87" s="125" t="str">
        <f>IF(A87&lt;&gt;"",IF(AC87=1,"VENCIDO",IF(AC87=2,"PRÓXIMO A VENCER",IF(AC87=3,"EN TERMINO",IF(AC87=4,"CON AVANCE",IF(AC87=5,"CUMPLIDO",))))),"")</f>
        <v/>
      </c>
      <c r="X87" s="117" t="s">
        <v>2113</v>
      </c>
      <c r="Y87" s="117" t="str">
        <f t="shared" si="31"/>
        <v>H6AEFMECO</v>
      </c>
      <c r="Z87" s="126">
        <f>IF(A87&lt;&gt;"",1,Z86+1)</f>
        <v>2</v>
      </c>
      <c r="AA87" s="126" t="str">
        <f t="shared" si="32"/>
        <v>H6AEFMECO - 2</v>
      </c>
      <c r="AB87" s="127">
        <f t="shared" si="27"/>
        <v>1</v>
      </c>
      <c r="AC87" s="127">
        <f t="shared" si="28"/>
        <v>1</v>
      </c>
      <c r="AD87" s="127" t="str">
        <f>IF(A87&lt;&gt;"",MID(F87,1,FIND(" ",F87,1)-1),AD86)</f>
        <v>H6AEFMECO.</v>
      </c>
      <c r="AE87" s="127" t="str">
        <f t="shared" si="29"/>
        <v>H6AEFMECO</v>
      </c>
      <c r="AF87" s="128"/>
      <c r="AG87" s="129"/>
      <c r="AH87" s="130"/>
    </row>
    <row r="88" spans="1:34" s="131" customFormat="1" ht="291" customHeight="1" x14ac:dyDescent="0.2">
      <c r="A88" s="117" t="str">
        <f>IF(ISBLANK(D88),"",COUNTA($D$2:D88))</f>
        <v/>
      </c>
      <c r="B88" s="118">
        <f t="shared" si="33"/>
        <v>87</v>
      </c>
      <c r="C88" s="119"/>
      <c r="D88" s="149"/>
      <c r="E88" s="154" t="s">
        <v>152</v>
      </c>
      <c r="F88" s="150" t="s">
        <v>2097</v>
      </c>
      <c r="G88" s="150" t="s">
        <v>2092</v>
      </c>
      <c r="H88" s="151" t="s">
        <v>2047</v>
      </c>
      <c r="I88" s="151" t="s">
        <v>2085</v>
      </c>
      <c r="J88" s="152" t="s">
        <v>2052</v>
      </c>
      <c r="K88" s="152">
        <v>1</v>
      </c>
      <c r="L88" s="153">
        <v>44767</v>
      </c>
      <c r="M88" s="157">
        <v>44865</v>
      </c>
      <c r="N88" s="148">
        <f t="shared" si="30"/>
        <v>14</v>
      </c>
      <c r="O88" s="149" t="s">
        <v>2050</v>
      </c>
      <c r="P88" s="121">
        <v>0</v>
      </c>
      <c r="Q88" s="146">
        <f>IF(P88/K88&gt;1,100,+P88/K88*100)</f>
        <v>0</v>
      </c>
      <c r="R88" s="123">
        <f>+N88*Q88/100</f>
        <v>0</v>
      </c>
      <c r="S88" s="123">
        <f>IF(M88&lt;=$AG$1,R88,0)</f>
        <v>0</v>
      </c>
      <c r="T88" s="123">
        <f>IF($AG$1&gt;=M88,N88,0)</f>
        <v>14</v>
      </c>
      <c r="U88" s="119"/>
      <c r="V88" s="125" t="str">
        <f>IF(Q88=100,"CUMPLIDA",IF(M88-$AG$1&lt;0,"VENCIDA",IF(M88-$AG$1&lt;=30,"PRÓXIMA A VENCER",IF(Q88&gt;0,"CON AVANCE","EN TERMINO"))))</f>
        <v>VENCIDA</v>
      </c>
      <c r="W88" s="125" t="str">
        <f>IF(A88&lt;&gt;"",IF(AC88=1,"VENCIDO",IF(AC88=2,"PRÓXIMO A VENCER",IF(AC88=3,"EN TERMINO",IF(AC88=4,"CON AVANCE",IF(AC88=5,"CUMPLIDO",))))),"")</f>
        <v/>
      </c>
      <c r="X88" s="117" t="s">
        <v>2113</v>
      </c>
      <c r="Y88" s="117" t="str">
        <f t="shared" si="31"/>
        <v>H6AEFMECO</v>
      </c>
      <c r="Z88" s="126">
        <f>IF(A88&lt;&gt;"",1,Z87+1)</f>
        <v>3</v>
      </c>
      <c r="AA88" s="126" t="str">
        <f t="shared" si="32"/>
        <v>H6AEFMECO - 3</v>
      </c>
      <c r="AB88" s="127">
        <f t="shared" si="27"/>
        <v>1</v>
      </c>
      <c r="AC88" s="127">
        <f t="shared" si="28"/>
        <v>1</v>
      </c>
      <c r="AD88" s="127" t="str">
        <f>IF(A88&lt;&gt;"",MID(F88,1,FIND(" ",F88,1)-1),AD87)</f>
        <v>H6AEFMECO.</v>
      </c>
      <c r="AE88" s="127" t="str">
        <f t="shared" si="29"/>
        <v>H6AEFMECO</v>
      </c>
      <c r="AF88" s="128"/>
      <c r="AG88" s="129"/>
      <c r="AH88" s="130"/>
    </row>
    <row r="89" spans="1:34" s="131" customFormat="1" ht="291" customHeight="1" x14ac:dyDescent="0.2">
      <c r="A89" s="117" t="str">
        <f>IF(ISBLANK(D89),"",COUNTA($D$2:D89))</f>
        <v/>
      </c>
      <c r="B89" s="118">
        <f t="shared" si="33"/>
        <v>88</v>
      </c>
      <c r="C89" s="119"/>
      <c r="D89" s="149"/>
      <c r="E89" s="154" t="s">
        <v>152</v>
      </c>
      <c r="F89" s="150" t="s">
        <v>2098</v>
      </c>
      <c r="G89" s="150" t="s">
        <v>2092</v>
      </c>
      <c r="H89" s="151" t="s">
        <v>2047</v>
      </c>
      <c r="I89" s="151" t="s">
        <v>2089</v>
      </c>
      <c r="J89" s="152" t="s">
        <v>2055</v>
      </c>
      <c r="K89" s="152">
        <v>1</v>
      </c>
      <c r="L89" s="153">
        <v>44865</v>
      </c>
      <c r="M89" s="157">
        <v>44926</v>
      </c>
      <c r="N89" s="148">
        <f t="shared" si="30"/>
        <v>8.7142857142857135</v>
      </c>
      <c r="O89" s="149" t="s">
        <v>2075</v>
      </c>
      <c r="P89" s="121">
        <v>0</v>
      </c>
      <c r="Q89" s="146">
        <f>IF(P89/K89&gt;1,100,+P89/K89*100)</f>
        <v>0</v>
      </c>
      <c r="R89" s="123">
        <f>+N89*Q89/100</f>
        <v>0</v>
      </c>
      <c r="S89" s="123">
        <f>IF(M89&lt;=$AG$1,R89,0)</f>
        <v>0</v>
      </c>
      <c r="T89" s="123">
        <f>IF($AG$1&gt;=M89,N89,0)</f>
        <v>8.7142857142857135</v>
      </c>
      <c r="U89" s="119"/>
      <c r="V89" s="125" t="str">
        <f>IF(Q89=100,"CUMPLIDA",IF(M89-$AG$1&lt;0,"VENCIDA",IF(M89-$AG$1&lt;=30,"PRÓXIMA A VENCER",IF(Q89&gt;0,"CON AVANCE","EN TERMINO"))))</f>
        <v>VENCIDA</v>
      </c>
      <c r="W89" s="125" t="str">
        <f>IF(A89&lt;&gt;"",IF(AC89=1,"VENCIDO",IF(AC89=2,"PRÓXIMO A VENCER",IF(AC89=3,"EN TERMINO",IF(AC89=4,"CON AVANCE",IF(AC89=5,"CUMPLIDO",))))),"")</f>
        <v/>
      </c>
      <c r="X89" s="117" t="s">
        <v>2113</v>
      </c>
      <c r="Y89" s="117" t="str">
        <f t="shared" si="31"/>
        <v>H6AEFMECO</v>
      </c>
      <c r="Z89" s="126">
        <f>IF(A89&lt;&gt;"",1,Z88+1)</f>
        <v>4</v>
      </c>
      <c r="AA89" s="126" t="str">
        <f t="shared" si="32"/>
        <v>H6AEFMECO - 4</v>
      </c>
      <c r="AB89" s="127">
        <f t="shared" si="27"/>
        <v>1</v>
      </c>
      <c r="AC89" s="127">
        <f t="shared" si="28"/>
        <v>1</v>
      </c>
      <c r="AD89" s="127" t="str">
        <f>IF(A89&lt;&gt;"",MID(F89,1,FIND(" ",F89,1)-1),AD88)</f>
        <v>H6AEFMECO.</v>
      </c>
      <c r="AE89" s="127" t="str">
        <f t="shared" si="29"/>
        <v>H6AEFMECO</v>
      </c>
      <c r="AF89" s="128"/>
      <c r="AG89" s="129"/>
      <c r="AH89" s="130"/>
    </row>
    <row r="90" spans="1:34" s="131" customFormat="1" ht="291" customHeight="1" x14ac:dyDescent="0.2">
      <c r="A90" s="117">
        <f>IF(ISBLANK(D90),"",COUNTA($D$2:D90))</f>
        <v>52</v>
      </c>
      <c r="B90" s="118">
        <f t="shared" si="33"/>
        <v>89</v>
      </c>
      <c r="C90" s="119"/>
      <c r="D90" s="149" t="s">
        <v>710</v>
      </c>
      <c r="E90" s="154" t="s">
        <v>152</v>
      </c>
      <c r="F90" s="150" t="s">
        <v>2099</v>
      </c>
      <c r="G90" s="150" t="s">
        <v>2100</v>
      </c>
      <c r="H90" s="151" t="s">
        <v>2047</v>
      </c>
      <c r="I90" s="151" t="s">
        <v>2085</v>
      </c>
      <c r="J90" s="152" t="s">
        <v>2049</v>
      </c>
      <c r="K90" s="152">
        <v>1</v>
      </c>
      <c r="L90" s="153">
        <v>44767</v>
      </c>
      <c r="M90" s="157">
        <v>44865</v>
      </c>
      <c r="N90" s="148">
        <f t="shared" si="30"/>
        <v>14</v>
      </c>
      <c r="O90" s="149" t="s">
        <v>2050</v>
      </c>
      <c r="P90" s="121">
        <v>0</v>
      </c>
      <c r="Q90" s="146">
        <f>IF(P90/K90&gt;1,100,+P90/K90*100)</f>
        <v>0</v>
      </c>
      <c r="R90" s="123">
        <f>+N90*Q90/100</f>
        <v>0</v>
      </c>
      <c r="S90" s="123">
        <f>IF(M90&lt;=$AG$1,R90,0)</f>
        <v>0</v>
      </c>
      <c r="T90" s="123">
        <f>IF($AG$1&gt;=M90,N90,0)</f>
        <v>14</v>
      </c>
      <c r="U90" s="119"/>
      <c r="V90" s="125" t="str">
        <f>IF(Q90=100,"CUMPLIDA",IF(M90-$AG$1&lt;0,"VENCIDA",IF(M90-$AG$1&lt;=30,"PRÓXIMA A VENCER",IF(Q90&gt;0,"CON AVANCE","EN TERMINO"))))</f>
        <v>VENCIDA</v>
      </c>
      <c r="W90" s="125" t="str">
        <f>IF(A90&lt;&gt;"",IF(AC90=1,"VENCIDO",IF(AC90=2,"PRÓXIMO A VENCER",IF(AC90=3,"EN TERMINO",IF(AC90=4,"CON AVANCE",IF(AC90=5,"CUMPLIDO",))))),"")</f>
        <v>VENCIDO</v>
      </c>
      <c r="X90" s="117" t="s">
        <v>2113</v>
      </c>
      <c r="Y90" s="117" t="str">
        <f t="shared" si="31"/>
        <v>H7AEFMECO</v>
      </c>
      <c r="Z90" s="126">
        <f>IF(A90&lt;&gt;"",1,Z89+1)</f>
        <v>1</v>
      </c>
      <c r="AA90" s="126" t="str">
        <f t="shared" si="32"/>
        <v>H7AEFMECO - 1</v>
      </c>
      <c r="AB90" s="127">
        <f t="shared" si="27"/>
        <v>1</v>
      </c>
      <c r="AC90" s="127">
        <f t="shared" si="28"/>
        <v>1</v>
      </c>
      <c r="AD90" s="127" t="str">
        <f>IF(A90&lt;&gt;"",MID(F90,1,FIND(" ",F90,1)-1),AD89)</f>
        <v>H7AEFMECO.</v>
      </c>
      <c r="AE90" s="127" t="str">
        <f t="shared" si="29"/>
        <v>H7AEFMECO</v>
      </c>
      <c r="AF90" s="128"/>
      <c r="AG90" s="129"/>
      <c r="AH90" s="130"/>
    </row>
    <row r="91" spans="1:34" s="131" customFormat="1" ht="291" customHeight="1" x14ac:dyDescent="0.2">
      <c r="A91" s="117" t="str">
        <f>IF(ISBLANK(D91),"",COUNTA($D$2:D91))</f>
        <v/>
      </c>
      <c r="B91" s="118">
        <f t="shared" si="33"/>
        <v>90</v>
      </c>
      <c r="C91" s="119"/>
      <c r="D91" s="149"/>
      <c r="E91" s="154" t="s">
        <v>152</v>
      </c>
      <c r="F91" s="150" t="s">
        <v>2101</v>
      </c>
      <c r="G91" s="150" t="s">
        <v>2100</v>
      </c>
      <c r="H91" s="151" t="s">
        <v>2047</v>
      </c>
      <c r="I91" s="151" t="s">
        <v>2085</v>
      </c>
      <c r="J91" s="152" t="s">
        <v>2052</v>
      </c>
      <c r="K91" s="152">
        <v>1</v>
      </c>
      <c r="L91" s="153">
        <v>44767</v>
      </c>
      <c r="M91" s="157">
        <v>44865</v>
      </c>
      <c r="N91" s="148">
        <f t="shared" si="30"/>
        <v>14</v>
      </c>
      <c r="O91" s="149" t="s">
        <v>2050</v>
      </c>
      <c r="P91" s="121">
        <v>0</v>
      </c>
      <c r="Q91" s="146">
        <f>IF(P91/K91&gt;1,100,+P91/K91*100)</f>
        <v>0</v>
      </c>
      <c r="R91" s="123">
        <f>+N91*Q91/100</f>
        <v>0</v>
      </c>
      <c r="S91" s="123">
        <f>IF(M91&lt;=$AG$1,R91,0)</f>
        <v>0</v>
      </c>
      <c r="T91" s="123">
        <f>IF($AG$1&gt;=M91,N91,0)</f>
        <v>14</v>
      </c>
      <c r="U91" s="119"/>
      <c r="V91" s="125" t="str">
        <f>IF(Q91=100,"CUMPLIDA",IF(M91-$AG$1&lt;0,"VENCIDA",IF(M91-$AG$1&lt;=30,"PRÓXIMA A VENCER",IF(Q91&gt;0,"CON AVANCE","EN TERMINO"))))</f>
        <v>VENCIDA</v>
      </c>
      <c r="W91" s="125" t="str">
        <f>IF(A91&lt;&gt;"",IF(AC91=1,"VENCIDO",IF(AC91=2,"PRÓXIMO A VENCER",IF(AC91=3,"EN TERMINO",IF(AC91=4,"CON AVANCE",IF(AC91=5,"CUMPLIDO",))))),"")</f>
        <v/>
      </c>
      <c r="X91" s="117" t="s">
        <v>2113</v>
      </c>
      <c r="Y91" s="117" t="str">
        <f t="shared" si="31"/>
        <v>H7AEFMECO</v>
      </c>
      <c r="Z91" s="126">
        <f>IF(A91&lt;&gt;"",1,Z90+1)</f>
        <v>2</v>
      </c>
      <c r="AA91" s="126" t="str">
        <f t="shared" si="32"/>
        <v>H7AEFMECO - 2</v>
      </c>
      <c r="AB91" s="127">
        <f t="shared" si="27"/>
        <v>1</v>
      </c>
      <c r="AC91" s="127">
        <f t="shared" si="28"/>
        <v>1</v>
      </c>
      <c r="AD91" s="127" t="str">
        <f>IF(A91&lt;&gt;"",MID(F91,1,FIND(" ",F91,1)-1),AD90)</f>
        <v>H7AEFMECO.</v>
      </c>
      <c r="AE91" s="127" t="str">
        <f t="shared" si="29"/>
        <v>H7AEFMECO</v>
      </c>
      <c r="AF91" s="128"/>
      <c r="AG91" s="129"/>
      <c r="AH91" s="130"/>
    </row>
    <row r="92" spans="1:34" s="131" customFormat="1" ht="291" customHeight="1" x14ac:dyDescent="0.2">
      <c r="A92" s="117" t="str">
        <f>IF(ISBLANK(D92),"",COUNTA($D$2:D92))</f>
        <v/>
      </c>
      <c r="B92" s="118">
        <f t="shared" si="33"/>
        <v>91</v>
      </c>
      <c r="C92" s="119"/>
      <c r="D92" s="149"/>
      <c r="E92" s="154" t="s">
        <v>152</v>
      </c>
      <c r="F92" s="150" t="s">
        <v>2102</v>
      </c>
      <c r="G92" s="150" t="s">
        <v>2100</v>
      </c>
      <c r="H92" s="151" t="s">
        <v>2047</v>
      </c>
      <c r="I92" s="151" t="s">
        <v>2089</v>
      </c>
      <c r="J92" s="152" t="s">
        <v>2055</v>
      </c>
      <c r="K92" s="152">
        <v>1</v>
      </c>
      <c r="L92" s="153">
        <v>44865</v>
      </c>
      <c r="M92" s="157">
        <v>44926</v>
      </c>
      <c r="N92" s="148">
        <f t="shared" si="30"/>
        <v>8.7142857142857135</v>
      </c>
      <c r="O92" s="149" t="s">
        <v>2075</v>
      </c>
      <c r="P92" s="121">
        <v>0</v>
      </c>
      <c r="Q92" s="146">
        <f>IF(P92/K92&gt;1,100,+P92/K92*100)</f>
        <v>0</v>
      </c>
      <c r="R92" s="123">
        <f>+N92*Q92/100</f>
        <v>0</v>
      </c>
      <c r="S92" s="123">
        <f>IF(M92&lt;=$AG$1,R92,0)</f>
        <v>0</v>
      </c>
      <c r="T92" s="123">
        <f>IF($AG$1&gt;=M92,N92,0)</f>
        <v>8.7142857142857135</v>
      </c>
      <c r="U92" s="119"/>
      <c r="V92" s="125" t="str">
        <f>IF(Q92=100,"CUMPLIDA",IF(M92-$AG$1&lt;0,"VENCIDA",IF(M92-$AG$1&lt;=30,"PRÓXIMA A VENCER",IF(Q92&gt;0,"CON AVANCE","EN TERMINO"))))</f>
        <v>VENCIDA</v>
      </c>
      <c r="W92" s="125" t="str">
        <f>IF(A92&lt;&gt;"",IF(AC92=1,"VENCIDO",IF(AC92=2,"PRÓXIMO A VENCER",IF(AC92=3,"EN TERMINO",IF(AC92=4,"CON AVANCE",IF(AC92=5,"CUMPLIDO",))))),"")</f>
        <v/>
      </c>
      <c r="X92" s="117" t="s">
        <v>2113</v>
      </c>
      <c r="Y92" s="117" t="str">
        <f t="shared" si="31"/>
        <v>H7AEFMECO</v>
      </c>
      <c r="Z92" s="126">
        <f>IF(A92&lt;&gt;"",1,Z91+1)</f>
        <v>3</v>
      </c>
      <c r="AA92" s="126" t="str">
        <f t="shared" si="32"/>
        <v>H7AEFMECO - 3</v>
      </c>
      <c r="AB92" s="127">
        <f t="shared" si="27"/>
        <v>1</v>
      </c>
      <c r="AC92" s="127">
        <f t="shared" si="28"/>
        <v>1</v>
      </c>
      <c r="AD92" s="127" t="str">
        <f>IF(A92&lt;&gt;"",MID(F92,1,FIND(" ",F92,1)-1),AD91)</f>
        <v>H7AEFMECO.</v>
      </c>
      <c r="AE92" s="127" t="str">
        <f t="shared" si="29"/>
        <v>H7AEFMECO</v>
      </c>
      <c r="AF92" s="128"/>
      <c r="AG92" s="129"/>
      <c r="AH92" s="130"/>
    </row>
    <row r="93" spans="1:34" s="131" customFormat="1" ht="291" customHeight="1" x14ac:dyDescent="0.2">
      <c r="A93" s="117">
        <f>IF(ISBLANK(D93),"",COUNTA($D$2:D93))</f>
        <v>53</v>
      </c>
      <c r="B93" s="118">
        <f t="shared" si="33"/>
        <v>92</v>
      </c>
      <c r="C93" s="119"/>
      <c r="D93" s="149" t="s">
        <v>710</v>
      </c>
      <c r="E93" s="154" t="s">
        <v>152</v>
      </c>
      <c r="F93" s="150" t="s">
        <v>2103</v>
      </c>
      <c r="G93" s="150" t="s">
        <v>2104</v>
      </c>
      <c r="H93" s="151" t="s">
        <v>2105</v>
      </c>
      <c r="I93" s="151" t="s">
        <v>2106</v>
      </c>
      <c r="J93" s="152" t="s">
        <v>2107</v>
      </c>
      <c r="K93" s="152">
        <v>12</v>
      </c>
      <c r="L93" s="153">
        <v>44767</v>
      </c>
      <c r="M93" s="157">
        <v>45119</v>
      </c>
      <c r="N93" s="148">
        <f t="shared" si="30"/>
        <v>50.285714285714285</v>
      </c>
      <c r="O93" s="149" t="s">
        <v>1718</v>
      </c>
      <c r="P93" s="121">
        <v>0</v>
      </c>
      <c r="Q93" s="146">
        <f>IF(P93/K93&gt;1,100,+P93/K93*100)</f>
        <v>0</v>
      </c>
      <c r="R93" s="123">
        <f>+N93*Q93/100</f>
        <v>0</v>
      </c>
      <c r="S93" s="123">
        <f>IF(M93&lt;=$AG$1,R93,0)</f>
        <v>0</v>
      </c>
      <c r="T93" s="123">
        <f>IF($AG$1&gt;=M93,N93,0)</f>
        <v>0</v>
      </c>
      <c r="U93" s="119"/>
      <c r="V93" s="125" t="str">
        <f>IF(Q93=100,"CUMPLIDA",IF(M93-$AG$1&lt;0,"VENCIDA",IF(M93-$AG$1&lt;=30,"PRÓXIMA A VENCER",IF(Q93&gt;0,"CON AVANCE","EN TERMINO"))))</f>
        <v>EN TERMINO</v>
      </c>
      <c r="W93" s="125" t="str">
        <f>IF(A93&lt;&gt;"",IF(AC93=1,"VENCIDO",IF(AC93=2,"PRÓXIMO A VENCER",IF(AC93=3,"EN TERMINO",IF(AC93=4,"CON AVANCE",IF(AC93=5,"CUMPLIDO",))))),"")</f>
        <v>VENCIDO</v>
      </c>
      <c r="X93" s="117" t="s">
        <v>2113</v>
      </c>
      <c r="Y93" s="117" t="str">
        <f t="shared" si="31"/>
        <v>H8AEFMECO</v>
      </c>
      <c r="Z93" s="126">
        <f>IF(A93&lt;&gt;"",1,Z92+1)</f>
        <v>1</v>
      </c>
      <c r="AA93" s="126" t="str">
        <f t="shared" si="32"/>
        <v>H8AEFMECO - 1</v>
      </c>
      <c r="AB93" s="127">
        <f t="shared" si="27"/>
        <v>3</v>
      </c>
      <c r="AC93" s="127">
        <f t="shared" si="28"/>
        <v>1</v>
      </c>
      <c r="AD93" s="127" t="str">
        <f>IF(A93&lt;&gt;"",MID(F93,1,FIND(" ",F93,1)-1),AD92)</f>
        <v>H8AEFMECO.</v>
      </c>
      <c r="AE93" s="127" t="str">
        <f t="shared" si="29"/>
        <v>H8AEFMECO</v>
      </c>
      <c r="AF93" s="128"/>
      <c r="AG93" s="129"/>
      <c r="AH93" s="130"/>
    </row>
    <row r="94" spans="1:34" s="131" customFormat="1" ht="291" customHeight="1" x14ac:dyDescent="0.2">
      <c r="A94" s="117" t="str">
        <f>IF(ISBLANK(D94),"",COUNTA($D$2:D94))</f>
        <v/>
      </c>
      <c r="B94" s="118">
        <f t="shared" si="33"/>
        <v>93</v>
      </c>
      <c r="C94" s="119"/>
      <c r="D94" s="149"/>
      <c r="E94" s="154" t="s">
        <v>152</v>
      </c>
      <c r="F94" s="150" t="s">
        <v>2108</v>
      </c>
      <c r="G94" s="150" t="s">
        <v>2104</v>
      </c>
      <c r="H94" s="151" t="s">
        <v>2109</v>
      </c>
      <c r="I94" s="151" t="s">
        <v>2106</v>
      </c>
      <c r="J94" s="152" t="s">
        <v>2107</v>
      </c>
      <c r="K94" s="152">
        <v>12</v>
      </c>
      <c r="L94" s="153">
        <v>44767</v>
      </c>
      <c r="M94" s="157">
        <v>45119</v>
      </c>
      <c r="N94" s="148">
        <f t="shared" si="30"/>
        <v>50.285714285714285</v>
      </c>
      <c r="O94" s="149" t="s">
        <v>1718</v>
      </c>
      <c r="P94" s="121">
        <v>0</v>
      </c>
      <c r="Q94" s="146">
        <f>IF(P94/K94&gt;1,100,+P94/K94*100)</f>
        <v>0</v>
      </c>
      <c r="R94" s="123">
        <f>+N94*Q94/100</f>
        <v>0</v>
      </c>
      <c r="S94" s="123">
        <f>IF(M94&lt;=$AG$1,R94,0)</f>
        <v>0</v>
      </c>
      <c r="T94" s="123">
        <f>IF($AG$1&gt;=M94,N94,0)</f>
        <v>0</v>
      </c>
      <c r="U94" s="119"/>
      <c r="V94" s="125" t="str">
        <f>IF(Q94=100,"CUMPLIDA",IF(M94-$AG$1&lt;0,"VENCIDA",IF(M94-$AG$1&lt;=30,"PRÓXIMA A VENCER",IF(Q94&gt;0,"CON AVANCE","EN TERMINO"))))</f>
        <v>EN TERMINO</v>
      </c>
      <c r="W94" s="125" t="str">
        <f>IF(A94&lt;&gt;"",IF(AC94=1,"VENCIDO",IF(AC94=2,"PRÓXIMO A VENCER",IF(AC94=3,"EN TERMINO",IF(AC94=4,"CON AVANCE",IF(AC94=5,"CUMPLIDO",))))),"")</f>
        <v/>
      </c>
      <c r="X94" s="117" t="s">
        <v>2113</v>
      </c>
      <c r="Y94" s="117" t="str">
        <f t="shared" si="31"/>
        <v>H8AEFMECO</v>
      </c>
      <c r="Z94" s="126">
        <f>IF(A94&lt;&gt;"",1,Z93+1)</f>
        <v>2</v>
      </c>
      <c r="AA94" s="126" t="str">
        <f t="shared" si="32"/>
        <v>H8AEFMECO - 2</v>
      </c>
      <c r="AB94" s="127">
        <f t="shared" si="27"/>
        <v>3</v>
      </c>
      <c r="AC94" s="127">
        <f t="shared" si="28"/>
        <v>1</v>
      </c>
      <c r="AD94" s="127" t="str">
        <f>IF(A94&lt;&gt;"",MID(F94,1,FIND(" ",F94,1)-1),AD93)</f>
        <v>H8AEFMECO.</v>
      </c>
      <c r="AE94" s="127" t="str">
        <f t="shared" si="29"/>
        <v>H8AEFMECO</v>
      </c>
      <c r="AF94" s="128"/>
      <c r="AG94" s="129"/>
      <c r="AH94" s="130"/>
    </row>
    <row r="95" spans="1:34" s="131" customFormat="1" ht="291" customHeight="1" x14ac:dyDescent="0.2">
      <c r="A95" s="117" t="str">
        <f>IF(ISBLANK(D95),"",COUNTA($D$2:D95))</f>
        <v/>
      </c>
      <c r="B95" s="118">
        <f t="shared" si="33"/>
        <v>94</v>
      </c>
      <c r="C95" s="119"/>
      <c r="D95" s="149"/>
      <c r="E95" s="154" t="s">
        <v>152</v>
      </c>
      <c r="F95" s="150" t="s">
        <v>2110</v>
      </c>
      <c r="G95" s="150" t="s">
        <v>2104</v>
      </c>
      <c r="H95" s="151" t="s">
        <v>2047</v>
      </c>
      <c r="I95" s="151" t="s">
        <v>2085</v>
      </c>
      <c r="J95" s="152" t="s">
        <v>2049</v>
      </c>
      <c r="K95" s="152">
        <v>1</v>
      </c>
      <c r="L95" s="153">
        <v>44767</v>
      </c>
      <c r="M95" s="157">
        <v>44865</v>
      </c>
      <c r="N95" s="148">
        <f t="shared" si="30"/>
        <v>14</v>
      </c>
      <c r="O95" s="149" t="s">
        <v>2050</v>
      </c>
      <c r="P95" s="121">
        <v>0</v>
      </c>
      <c r="Q95" s="146">
        <f>IF(P95/K95&gt;1,100,+P95/K95*100)</f>
        <v>0</v>
      </c>
      <c r="R95" s="123">
        <f>+N95*Q95/100</f>
        <v>0</v>
      </c>
      <c r="S95" s="123">
        <f>IF(M95&lt;=$AG$1,R95,0)</f>
        <v>0</v>
      </c>
      <c r="T95" s="123">
        <f>IF($AG$1&gt;=M95,N95,0)</f>
        <v>14</v>
      </c>
      <c r="U95" s="119"/>
      <c r="V95" s="125" t="str">
        <f>IF(Q95=100,"CUMPLIDA",IF(M95-$AG$1&lt;0,"VENCIDA",IF(M95-$AG$1&lt;=30,"PRÓXIMA A VENCER",IF(Q95&gt;0,"CON AVANCE","EN TERMINO"))))</f>
        <v>VENCIDA</v>
      </c>
      <c r="W95" s="125" t="str">
        <f>IF(A95&lt;&gt;"",IF(AC95=1,"VENCIDO",IF(AC95=2,"PRÓXIMO A VENCER",IF(AC95=3,"EN TERMINO",IF(AC95=4,"CON AVANCE",IF(AC95=5,"CUMPLIDO",))))),"")</f>
        <v/>
      </c>
      <c r="X95" s="117" t="s">
        <v>2113</v>
      </c>
      <c r="Y95" s="117" t="str">
        <f t="shared" si="31"/>
        <v>H8AEFMECO</v>
      </c>
      <c r="Z95" s="126">
        <f>IF(A95&lt;&gt;"",1,Z94+1)</f>
        <v>3</v>
      </c>
      <c r="AA95" s="126" t="str">
        <f t="shared" si="32"/>
        <v>H8AEFMECO - 3</v>
      </c>
      <c r="AB95" s="127">
        <f t="shared" si="27"/>
        <v>1</v>
      </c>
      <c r="AC95" s="127">
        <f t="shared" si="28"/>
        <v>1</v>
      </c>
      <c r="AD95" s="127" t="str">
        <f>IF(A95&lt;&gt;"",MID(F95,1,FIND(" ",F95,1)-1),AD94)</f>
        <v>H8AEFMECO.</v>
      </c>
      <c r="AE95" s="127" t="str">
        <f t="shared" si="29"/>
        <v>H8AEFMECO</v>
      </c>
      <c r="AF95" s="128"/>
      <c r="AG95" s="129"/>
      <c r="AH95" s="130"/>
    </row>
    <row r="96" spans="1:34" s="131" customFormat="1" ht="291" customHeight="1" x14ac:dyDescent="0.2">
      <c r="A96" s="117" t="str">
        <f>IF(ISBLANK(D96),"",COUNTA($D$2:D96))</f>
        <v/>
      </c>
      <c r="B96" s="118">
        <f t="shared" si="33"/>
        <v>95</v>
      </c>
      <c r="C96" s="119"/>
      <c r="D96" s="149"/>
      <c r="E96" s="154" t="s">
        <v>152</v>
      </c>
      <c r="F96" s="150" t="s">
        <v>2111</v>
      </c>
      <c r="G96" s="150" t="s">
        <v>2104</v>
      </c>
      <c r="H96" s="151" t="s">
        <v>2047</v>
      </c>
      <c r="I96" s="151" t="s">
        <v>2085</v>
      </c>
      <c r="J96" s="152" t="s">
        <v>2052</v>
      </c>
      <c r="K96" s="152">
        <v>1</v>
      </c>
      <c r="L96" s="153">
        <v>44767</v>
      </c>
      <c r="M96" s="157">
        <v>44865</v>
      </c>
      <c r="N96" s="148">
        <f t="shared" si="30"/>
        <v>14</v>
      </c>
      <c r="O96" s="149" t="s">
        <v>2050</v>
      </c>
      <c r="P96" s="121">
        <v>0</v>
      </c>
      <c r="Q96" s="146">
        <f>IF(P96/K96&gt;1,100,+P96/K96*100)</f>
        <v>0</v>
      </c>
      <c r="R96" s="123">
        <f>+N96*Q96/100</f>
        <v>0</v>
      </c>
      <c r="S96" s="123">
        <f>IF(M96&lt;=$AG$1,R96,0)</f>
        <v>0</v>
      </c>
      <c r="T96" s="123">
        <f>IF($AG$1&gt;=M96,N96,0)</f>
        <v>14</v>
      </c>
      <c r="U96" s="119"/>
      <c r="V96" s="125" t="str">
        <f>IF(Q96=100,"CUMPLIDA",IF(M96-$AG$1&lt;0,"VENCIDA",IF(M96-$AG$1&lt;=30,"PRÓXIMA A VENCER",IF(Q96&gt;0,"CON AVANCE","EN TERMINO"))))</f>
        <v>VENCIDA</v>
      </c>
      <c r="W96" s="125" t="str">
        <f>IF(A96&lt;&gt;"",IF(AC96=1,"VENCIDO",IF(AC96=2,"PRÓXIMO A VENCER",IF(AC96=3,"EN TERMINO",IF(AC96=4,"CON AVANCE",IF(AC96=5,"CUMPLIDO",))))),"")</f>
        <v/>
      </c>
      <c r="X96" s="117" t="s">
        <v>2113</v>
      </c>
      <c r="Y96" s="117" t="str">
        <f t="shared" si="31"/>
        <v>H8AEFMECO</v>
      </c>
      <c r="Z96" s="126">
        <f>IF(A96&lt;&gt;"",1,Z95+1)</f>
        <v>4</v>
      </c>
      <c r="AA96" s="126" t="str">
        <f t="shared" si="32"/>
        <v>H8AEFMECO - 4</v>
      </c>
      <c r="AB96" s="127">
        <f t="shared" si="27"/>
        <v>1</v>
      </c>
      <c r="AC96" s="127">
        <f t="shared" si="28"/>
        <v>1</v>
      </c>
      <c r="AD96" s="127" t="str">
        <f>IF(A96&lt;&gt;"",MID(F96,1,FIND(" ",F96,1)-1),AD95)</f>
        <v>H8AEFMECO.</v>
      </c>
      <c r="AE96" s="127" t="str">
        <f t="shared" si="29"/>
        <v>H8AEFMECO</v>
      </c>
      <c r="AF96" s="128"/>
      <c r="AG96" s="129"/>
      <c r="AH96" s="130"/>
    </row>
    <row r="97" spans="1:34" s="131" customFormat="1" ht="291" customHeight="1" x14ac:dyDescent="0.2">
      <c r="A97" s="117" t="str">
        <f>IF(ISBLANK(D97),"",COUNTA($D$2:D97))</f>
        <v/>
      </c>
      <c r="B97" s="118">
        <f t="shared" si="33"/>
        <v>96</v>
      </c>
      <c r="C97" s="119"/>
      <c r="D97" s="149"/>
      <c r="E97" s="154" t="s">
        <v>152</v>
      </c>
      <c r="F97" s="150" t="s">
        <v>2112</v>
      </c>
      <c r="G97" s="150" t="s">
        <v>2104</v>
      </c>
      <c r="H97" s="151" t="s">
        <v>2047</v>
      </c>
      <c r="I97" s="151" t="s">
        <v>2089</v>
      </c>
      <c r="J97" s="152" t="s">
        <v>2055</v>
      </c>
      <c r="K97" s="152">
        <v>1</v>
      </c>
      <c r="L97" s="153">
        <v>44865</v>
      </c>
      <c r="M97" s="157">
        <v>44926</v>
      </c>
      <c r="N97" s="148">
        <f t="shared" si="30"/>
        <v>8.7142857142857135</v>
      </c>
      <c r="O97" s="149" t="s">
        <v>2075</v>
      </c>
      <c r="P97" s="121">
        <v>0</v>
      </c>
      <c r="Q97" s="146">
        <f>IF(P97/K97&gt;1,100,+P97/K97*100)</f>
        <v>0</v>
      </c>
      <c r="R97" s="123">
        <f>+N97*Q97/100</f>
        <v>0</v>
      </c>
      <c r="S97" s="123">
        <f>IF(M97&lt;=$AG$1,R97,0)</f>
        <v>0</v>
      </c>
      <c r="T97" s="123">
        <f>IF($AG$1&gt;=M97,N97,0)</f>
        <v>8.7142857142857135</v>
      </c>
      <c r="U97" s="119"/>
      <c r="V97" s="125" t="str">
        <f>IF(Q97=100,"CUMPLIDA",IF(M97-$AG$1&lt;0,"VENCIDA",IF(M97-$AG$1&lt;=30,"PRÓXIMA A VENCER",IF(Q97&gt;0,"CON AVANCE","EN TERMINO"))))</f>
        <v>VENCIDA</v>
      </c>
      <c r="W97" s="125" t="str">
        <f>IF(A97&lt;&gt;"",IF(AC97=1,"VENCIDO",IF(AC97=2,"PRÓXIMO A VENCER",IF(AC97=3,"EN TERMINO",IF(AC97=4,"CON AVANCE",IF(AC97=5,"CUMPLIDO",))))),"")</f>
        <v/>
      </c>
      <c r="X97" s="117" t="s">
        <v>2113</v>
      </c>
      <c r="Y97" s="117" t="str">
        <f t="shared" si="31"/>
        <v>H8AEFMECO</v>
      </c>
      <c r="Z97" s="126">
        <f>IF(A97&lt;&gt;"",1,Z96+1)</f>
        <v>5</v>
      </c>
      <c r="AA97" s="126" t="str">
        <f t="shared" si="32"/>
        <v>H8AEFMECO - 5</v>
      </c>
      <c r="AB97" s="127">
        <f t="shared" si="27"/>
        <v>1</v>
      </c>
      <c r="AC97" s="127">
        <f t="shared" si="28"/>
        <v>1</v>
      </c>
      <c r="AD97" s="127" t="str">
        <f>IF(A97&lt;&gt;"",MID(F97,1,FIND(" ",F97,1)-1),AD96)</f>
        <v>H8AEFMECO.</v>
      </c>
      <c r="AE97" s="127" t="str">
        <f t="shared" si="29"/>
        <v>H8AEFMECO</v>
      </c>
      <c r="AF97" s="128"/>
      <c r="AG97" s="129"/>
      <c r="AH97" s="130"/>
    </row>
    <row r="98" spans="1:34" s="131" customFormat="1" ht="291" customHeight="1" x14ac:dyDescent="0.2">
      <c r="A98" s="117">
        <f>IF(ISBLANK(D98),"",COUNTA($D$2:D98))</f>
        <v>54</v>
      </c>
      <c r="B98" s="118">
        <f t="shared" si="33"/>
        <v>97</v>
      </c>
      <c r="C98" s="119"/>
      <c r="D98" s="118" t="s">
        <v>711</v>
      </c>
      <c r="E98" s="117" t="s">
        <v>1850</v>
      </c>
      <c r="F98" s="133" t="s">
        <v>2030</v>
      </c>
      <c r="G98" s="133" t="s">
        <v>2026</v>
      </c>
      <c r="H98" s="137" t="s">
        <v>2027</v>
      </c>
      <c r="I98" s="137" t="s">
        <v>2028</v>
      </c>
      <c r="J98" s="135" t="s">
        <v>2029</v>
      </c>
      <c r="K98" s="135">
        <v>4</v>
      </c>
      <c r="L98" s="122">
        <v>44742</v>
      </c>
      <c r="M98" s="122">
        <v>45106</v>
      </c>
      <c r="N98" s="145">
        <f t="shared" ref="N98" si="34">(+M98-L98)/7</f>
        <v>52</v>
      </c>
      <c r="O98" s="121" t="s">
        <v>313</v>
      </c>
      <c r="P98" s="121">
        <v>2</v>
      </c>
      <c r="Q98" s="146">
        <f>IF(P98/K98&gt;1,100,+P98/K98*100)</f>
        <v>50</v>
      </c>
      <c r="R98" s="123">
        <f>+N98*Q98/100</f>
        <v>26</v>
      </c>
      <c r="S98" s="123">
        <f>IF(M98&lt;=$AG$1,R98,0)</f>
        <v>0</v>
      </c>
      <c r="T98" s="123">
        <f>IF($AG$1&gt;=M98,N98,0)</f>
        <v>0</v>
      </c>
      <c r="U98" s="119"/>
      <c r="V98" s="125" t="str">
        <f>IF(Q98=100,"CUMPLIDA",IF(M98-$AG$1&lt;0,"VENCIDA",IF(M98-$AG$1&lt;=30,"PRÓXIMA A VENCER",IF(Q98&gt;0,"CON AVANCE","EN TERMINO"))))</f>
        <v>CON AVANCE</v>
      </c>
      <c r="W98" s="125" t="str">
        <f>IF(A98&lt;&gt;"",IF(AC98=1,"VENCIDO",IF(AC98=2,"PRÓXIMO A VENCER",IF(AC98=3,"EN TERMINO",IF(AC98=4,"CON AVANCE",IF(AC98=5,"CUMPLIDO",))))),"")</f>
        <v>CON AVANCE</v>
      </c>
      <c r="X98" s="117" t="s">
        <v>2031</v>
      </c>
      <c r="Y98" s="117" t="str">
        <f t="shared" si="31"/>
        <v>H1-Denuncia2021-227748-82111-D</v>
      </c>
      <c r="Z98" s="126">
        <f>IF(A98&lt;&gt;"",1,Z97+1)</f>
        <v>1</v>
      </c>
      <c r="AA98" s="126" t="str">
        <f t="shared" si="32"/>
        <v>H1-Denuncia2021-227748-82111-D - 1</v>
      </c>
      <c r="AB98" s="127">
        <f t="shared" si="27"/>
        <v>4</v>
      </c>
      <c r="AC98" s="127">
        <f t="shared" si="28"/>
        <v>4</v>
      </c>
      <c r="AD98" s="127" t="str">
        <f>IF(A98&lt;&gt;"",MID(F98,1,FIND(" ",F98,1)-1),AD97)</f>
        <v>H1-Denuncia2021-227748-82111-D.</v>
      </c>
      <c r="AE98" s="127" t="str">
        <f t="shared" si="29"/>
        <v>H1-Denuncia2021-227748-82111-D</v>
      </c>
      <c r="AF98" s="128"/>
      <c r="AG98" s="129"/>
      <c r="AH98" s="130"/>
    </row>
    <row r="99" spans="1:34" s="131" customFormat="1" ht="291" customHeight="1" x14ac:dyDescent="0.2">
      <c r="A99" s="117">
        <f>IF(ISBLANK(D99),"",COUNTA($D$2:D99))</f>
        <v>55</v>
      </c>
      <c r="B99" s="118">
        <f t="shared" si="33"/>
        <v>98</v>
      </c>
      <c r="C99" s="119"/>
      <c r="D99" s="118" t="s">
        <v>710</v>
      </c>
      <c r="E99" s="117" t="s">
        <v>1988</v>
      </c>
      <c r="F99" s="133" t="s">
        <v>1983</v>
      </c>
      <c r="G99" s="133" t="s">
        <v>1975</v>
      </c>
      <c r="H99" s="133" t="s">
        <v>1238</v>
      </c>
      <c r="I99" s="133" t="s">
        <v>1245</v>
      </c>
      <c r="J99" s="117" t="s">
        <v>1976</v>
      </c>
      <c r="K99" s="117">
        <v>1</v>
      </c>
      <c r="L99" s="158">
        <v>44706</v>
      </c>
      <c r="M99" s="158">
        <v>44742</v>
      </c>
      <c r="N99" s="145">
        <f t="shared" ref="N99" si="35">(+M99-L99)/7</f>
        <v>5.1428571428571432</v>
      </c>
      <c r="O99" s="121" t="s">
        <v>1979</v>
      </c>
      <c r="P99" s="121">
        <v>1</v>
      </c>
      <c r="Q99" s="146">
        <f>IF(P99/K99&gt;1,100,+P99/K99*100)</f>
        <v>100</v>
      </c>
      <c r="R99" s="123">
        <f>+N99*Q99/100</f>
        <v>5.1428571428571432</v>
      </c>
      <c r="S99" s="123">
        <f>IF(M99&lt;=$AG$1,R99,0)</f>
        <v>5.1428571428571432</v>
      </c>
      <c r="T99" s="123">
        <f>IF($AG$1&gt;=M99,N99,0)</f>
        <v>5.1428571428571432</v>
      </c>
      <c r="U99" s="119"/>
      <c r="V99" s="125" t="str">
        <f>IF(Q99=100,"CUMPLIDA",IF(M99-$AG$1&lt;0,"VENCIDA",IF(M99-$AG$1&lt;=30,"PRÓXIMA A VENCER",IF(Q99&gt;0,"CON AVANCE","EN TERMINO"))))</f>
        <v>CUMPLIDA</v>
      </c>
      <c r="W99" s="125" t="str">
        <f>IF(A99&lt;&gt;"",IF(AC99=1,"VENCIDO",IF(AC99=2,"PRÓXIMO A VENCER",IF(AC99=3,"EN TERMINO",IF(AC99=4,"CON AVANCE",IF(AC99=5,"CUMPLIDO",))))),"")</f>
        <v>CUMPLIDO</v>
      </c>
      <c r="X99" s="117" t="s">
        <v>1987</v>
      </c>
      <c r="Y99" s="117" t="str">
        <f t="shared" si="31"/>
        <v>H1-Denuncia2021-226968-82111-D</v>
      </c>
      <c r="Z99" s="126">
        <f>IF(A99&lt;&gt;"",1,Z98+1)</f>
        <v>1</v>
      </c>
      <c r="AA99" s="126" t="str">
        <f t="shared" si="32"/>
        <v>H1-Denuncia2021-226968-82111-D - 1</v>
      </c>
      <c r="AB99" s="127">
        <f t="shared" si="27"/>
        <v>5</v>
      </c>
      <c r="AC99" s="127">
        <f t="shared" si="28"/>
        <v>5</v>
      </c>
      <c r="AD99" s="127" t="str">
        <f>IF(A99&lt;&gt;"",MID(F99,1,FIND(" ",F99,1)-1),AD98)</f>
        <v>H1-Denuncia2021-226968-82111-D.</v>
      </c>
      <c r="AE99" s="127" t="str">
        <f t="shared" si="29"/>
        <v>H1-Denuncia2021-226968-82111-D</v>
      </c>
      <c r="AF99" s="128"/>
      <c r="AG99" s="129"/>
      <c r="AH99" s="130"/>
    </row>
    <row r="100" spans="1:34" s="131" customFormat="1" ht="291" customHeight="1" x14ac:dyDescent="0.2">
      <c r="A100" s="117">
        <f>IF(ISBLANK(D100),"",COUNTA($D$2:D100))</f>
        <v>56</v>
      </c>
      <c r="B100" s="118">
        <f t="shared" si="33"/>
        <v>99</v>
      </c>
      <c r="C100" s="119"/>
      <c r="D100" s="118" t="s">
        <v>710</v>
      </c>
      <c r="E100" s="117" t="s">
        <v>1878</v>
      </c>
      <c r="F100" s="133" t="s">
        <v>1984</v>
      </c>
      <c r="G100" s="133" t="s">
        <v>1977</v>
      </c>
      <c r="H100" s="137" t="s">
        <v>1617</v>
      </c>
      <c r="I100" s="137" t="s">
        <v>1617</v>
      </c>
      <c r="J100" s="135" t="s">
        <v>1502</v>
      </c>
      <c r="K100" s="135">
        <v>1</v>
      </c>
      <c r="L100" s="147">
        <v>44706</v>
      </c>
      <c r="M100" s="159">
        <v>44772</v>
      </c>
      <c r="N100" s="145">
        <f t="shared" ref="N100:N114" si="36">(+M100-L100)/7</f>
        <v>9.4285714285714288</v>
      </c>
      <c r="O100" s="121" t="s">
        <v>1981</v>
      </c>
      <c r="P100" s="121">
        <v>1</v>
      </c>
      <c r="Q100" s="146">
        <f>IF(P100/K100&gt;1,100,+P100/K100*100)</f>
        <v>100</v>
      </c>
      <c r="R100" s="123">
        <f>+N100*Q100/100</f>
        <v>9.4285714285714288</v>
      </c>
      <c r="S100" s="123">
        <f>IF(M100&lt;=$AG$1,R100,0)</f>
        <v>9.4285714285714288</v>
      </c>
      <c r="T100" s="123">
        <f>IF($AG$1&gt;=M100,N100,0)</f>
        <v>9.4285714285714288</v>
      </c>
      <c r="U100" s="119"/>
      <c r="V100" s="125" t="str">
        <f>IF(Q100=100,"CUMPLIDA",IF(M100-$AG$1&lt;0,"VENCIDA",IF(M100-$AG$1&lt;=30,"PRÓXIMA A VENCER",IF(Q100&gt;0,"CON AVANCE","EN TERMINO"))))</f>
        <v>CUMPLIDA</v>
      </c>
      <c r="W100" s="125" t="str">
        <f>IF(A100&lt;&gt;"",IF(AC100=1,"VENCIDO",IF(AC100=2,"PRÓXIMO A VENCER",IF(AC100=3,"EN TERMINO",IF(AC100=4,"CON AVANCE",IF(AC100=5,"CUMPLIDO",))))),"")</f>
        <v>CUMPLIDO</v>
      </c>
      <c r="X100" s="117" t="s">
        <v>1987</v>
      </c>
      <c r="Y100" s="117" t="str">
        <f t="shared" si="31"/>
        <v>H2-Denuncia2021-226968-82111-D</v>
      </c>
      <c r="Z100" s="126">
        <f>IF(A100&lt;&gt;"",1,Z99+1)</f>
        <v>1</v>
      </c>
      <c r="AA100" s="126" t="str">
        <f t="shared" si="32"/>
        <v>H2-Denuncia2021-226968-82111-D - 1</v>
      </c>
      <c r="AB100" s="127">
        <f t="shared" si="27"/>
        <v>5</v>
      </c>
      <c r="AC100" s="127">
        <f t="shared" si="28"/>
        <v>5</v>
      </c>
      <c r="AD100" s="127" t="str">
        <f>IF(A100&lt;&gt;"",MID(F100,1,FIND(" ",F100,1)-1),AD99)</f>
        <v>H2-Denuncia2021-226968-82111-D.</v>
      </c>
      <c r="AE100" s="127" t="str">
        <f t="shared" si="29"/>
        <v>H2-Denuncia2021-226968-82111-D</v>
      </c>
      <c r="AF100" s="128"/>
      <c r="AG100" s="129"/>
      <c r="AH100" s="130"/>
    </row>
    <row r="101" spans="1:34" s="131" customFormat="1" ht="291" customHeight="1" x14ac:dyDescent="0.2">
      <c r="A101" s="117">
        <f>IF(ISBLANK(D101),"",COUNTA($D$2:D101))</f>
        <v>57</v>
      </c>
      <c r="B101" s="118">
        <f t="shared" si="33"/>
        <v>100</v>
      </c>
      <c r="C101" s="119"/>
      <c r="D101" s="118" t="s">
        <v>710</v>
      </c>
      <c r="E101" s="117" t="s">
        <v>1988</v>
      </c>
      <c r="F101" s="133" t="s">
        <v>1985</v>
      </c>
      <c r="G101" s="133" t="s">
        <v>1978</v>
      </c>
      <c r="H101" s="133" t="s">
        <v>1238</v>
      </c>
      <c r="I101" s="133" t="s">
        <v>1245</v>
      </c>
      <c r="J101" s="117" t="s">
        <v>1240</v>
      </c>
      <c r="K101" s="117">
        <v>1</v>
      </c>
      <c r="L101" s="158">
        <v>44706</v>
      </c>
      <c r="M101" s="158">
        <v>44742</v>
      </c>
      <c r="N101" s="145">
        <f t="shared" si="36"/>
        <v>5.1428571428571432</v>
      </c>
      <c r="O101" s="121" t="s">
        <v>1979</v>
      </c>
      <c r="P101" s="121">
        <v>1</v>
      </c>
      <c r="Q101" s="146">
        <f>IF(P101/K101&gt;1,100,+P101/K101*100)</f>
        <v>100</v>
      </c>
      <c r="R101" s="123">
        <f>+N101*Q101/100</f>
        <v>5.1428571428571432</v>
      </c>
      <c r="S101" s="123">
        <f>IF(M101&lt;=$AG$1,R101,0)</f>
        <v>5.1428571428571432</v>
      </c>
      <c r="T101" s="123">
        <f>IF($AG$1&gt;=M101,N101,0)</f>
        <v>5.1428571428571432</v>
      </c>
      <c r="U101" s="119"/>
      <c r="V101" s="125" t="str">
        <f>IF(Q101=100,"CUMPLIDA",IF(M101-$AG$1&lt;0,"VENCIDA",IF(M101-$AG$1&lt;=30,"PRÓXIMA A VENCER",IF(Q101&gt;0,"CON AVANCE","EN TERMINO"))))</f>
        <v>CUMPLIDA</v>
      </c>
      <c r="W101" s="125" t="str">
        <f>IF(A101&lt;&gt;"",IF(AC101=1,"VENCIDO",IF(AC101=2,"PRÓXIMO A VENCER",IF(AC101=3,"EN TERMINO",IF(AC101=4,"CON AVANCE",IF(AC101=5,"CUMPLIDO",))))),"")</f>
        <v>CUMPLIDO</v>
      </c>
      <c r="X101" s="117" t="s">
        <v>1987</v>
      </c>
      <c r="Y101" s="117" t="str">
        <f t="shared" si="31"/>
        <v>H3-Denuncia2021-226968-82111-D</v>
      </c>
      <c r="Z101" s="126">
        <f>IF(A101&lt;&gt;"",1,Z100+1)</f>
        <v>1</v>
      </c>
      <c r="AA101" s="126" t="str">
        <f t="shared" si="32"/>
        <v>H3-Denuncia2021-226968-82111-D - 1</v>
      </c>
      <c r="AB101" s="127">
        <f t="shared" si="27"/>
        <v>5</v>
      </c>
      <c r="AC101" s="127">
        <f t="shared" si="28"/>
        <v>5</v>
      </c>
      <c r="AD101" s="127" t="str">
        <f>IF(A101&lt;&gt;"",MID(F101,1,FIND(" ",F101,1)-1),AD100)</f>
        <v>H3-Denuncia2021-226968-82111-D.</v>
      </c>
      <c r="AE101" s="127" t="str">
        <f t="shared" si="29"/>
        <v>H3-Denuncia2021-226968-82111-D</v>
      </c>
      <c r="AF101" s="128"/>
      <c r="AG101" s="129"/>
      <c r="AH101" s="130"/>
    </row>
    <row r="102" spans="1:34" s="131" customFormat="1" ht="291" customHeight="1" x14ac:dyDescent="0.2">
      <c r="A102" s="117">
        <f>IF(ISBLANK(D102),"",COUNTA($D$2:D102))</f>
        <v>58</v>
      </c>
      <c r="B102" s="118">
        <f t="shared" si="33"/>
        <v>101</v>
      </c>
      <c r="C102" s="119"/>
      <c r="D102" s="118" t="s">
        <v>802</v>
      </c>
      <c r="E102" s="117" t="s">
        <v>1065</v>
      </c>
      <c r="F102" s="133" t="s">
        <v>1919</v>
      </c>
      <c r="G102" s="133" t="s">
        <v>1920</v>
      </c>
      <c r="H102" s="133" t="s">
        <v>1238</v>
      </c>
      <c r="I102" s="133" t="s">
        <v>1245</v>
      </c>
      <c r="J102" s="117" t="s">
        <v>1240</v>
      </c>
      <c r="K102" s="117">
        <v>1</v>
      </c>
      <c r="L102" s="158">
        <v>44564</v>
      </c>
      <c r="M102" s="158">
        <v>44742</v>
      </c>
      <c r="N102" s="145">
        <f t="shared" ref="N102" si="37">(+M102-L102)/7</f>
        <v>25.428571428571427</v>
      </c>
      <c r="O102" s="121" t="s">
        <v>1690</v>
      </c>
      <c r="P102" s="121">
        <v>1</v>
      </c>
      <c r="Q102" s="146">
        <f>IF(P102/K102&gt;1,100,+P102/K102*100)</f>
        <v>100</v>
      </c>
      <c r="R102" s="123">
        <f>+N102*Q102/100</f>
        <v>25.428571428571427</v>
      </c>
      <c r="S102" s="123">
        <f>IF(M102&lt;=$AG$1,R102,0)</f>
        <v>25.428571428571427</v>
      </c>
      <c r="T102" s="123">
        <f>IF($AG$1&gt;=M102,N102,0)</f>
        <v>25.428571428571427</v>
      </c>
      <c r="U102" s="119"/>
      <c r="V102" s="125" t="str">
        <f>IF(Q102=100,"CUMPLIDA",IF(M102-$AG$1&lt;0,"VENCIDA",IF(M102-$AG$1&lt;=30,"PRÓXIMA A VENCER",IF(Q102&gt;0,"CON AVANCE","EN TERMINO"))))</f>
        <v>CUMPLIDA</v>
      </c>
      <c r="W102" s="125" t="str">
        <f>IF(A102&lt;&gt;"",IF(AC102=1,"VENCIDO",IF(AC102=2,"PRÓXIMO A VENCER",IF(AC102=3,"EN TERMINO",IF(AC102=4,"CON AVANCE",IF(AC102=5,"CUMPLIDO",))))),"")</f>
        <v>CUMPLIDO</v>
      </c>
      <c r="X102" s="117" t="s">
        <v>1960</v>
      </c>
      <c r="Y102" s="117" t="str">
        <f t="shared" si="31"/>
        <v>H1ANTYSTODOM2021</v>
      </c>
      <c r="Z102" s="126">
        <f>IF(A102&lt;&gt;"",1,Z101+1)</f>
        <v>1</v>
      </c>
      <c r="AA102" s="126" t="str">
        <f t="shared" si="32"/>
        <v>H1ANTYSTODOM2021 - 1</v>
      </c>
      <c r="AB102" s="127">
        <f t="shared" si="27"/>
        <v>5</v>
      </c>
      <c r="AC102" s="127">
        <f t="shared" si="28"/>
        <v>5</v>
      </c>
      <c r="AD102" s="127" t="str">
        <f>IF(A102&lt;&gt;"",MID(F102,1,FIND(" ",F102,1)-1),AD101)</f>
        <v>H1ANTYSTODOM2021.</v>
      </c>
      <c r="AE102" s="127" t="str">
        <f t="shared" si="29"/>
        <v>H1ANTYSTODOM2021</v>
      </c>
      <c r="AF102" s="128"/>
      <c r="AG102" s="129"/>
      <c r="AH102" s="130"/>
    </row>
    <row r="103" spans="1:34" s="131" customFormat="1" ht="234.75" customHeight="1" x14ac:dyDescent="0.2">
      <c r="A103" s="117">
        <f>IF(ISBLANK(D103),"",COUNTA($D$2:D103))</f>
        <v>59</v>
      </c>
      <c r="B103" s="118">
        <f t="shared" si="33"/>
        <v>102</v>
      </c>
      <c r="C103" s="119"/>
      <c r="D103" s="118" t="s">
        <v>712</v>
      </c>
      <c r="E103" s="117" t="s">
        <v>1065</v>
      </c>
      <c r="F103" s="133" t="s">
        <v>1921</v>
      </c>
      <c r="G103" s="133" t="s">
        <v>1922</v>
      </c>
      <c r="H103" s="120" t="s">
        <v>1238</v>
      </c>
      <c r="I103" s="120" t="s">
        <v>1245</v>
      </c>
      <c r="J103" s="121" t="s">
        <v>1240</v>
      </c>
      <c r="K103" s="117">
        <v>1</v>
      </c>
      <c r="L103" s="158">
        <v>44564</v>
      </c>
      <c r="M103" s="158">
        <v>44742</v>
      </c>
      <c r="N103" s="145">
        <f t="shared" si="36"/>
        <v>25.428571428571427</v>
      </c>
      <c r="O103" s="121" t="s">
        <v>1690</v>
      </c>
      <c r="P103" s="121">
        <v>1</v>
      </c>
      <c r="Q103" s="146">
        <f>IF(P103/K103&gt;1,100,+P103/K103*100)</f>
        <v>100</v>
      </c>
      <c r="R103" s="123">
        <f>+N103*Q103/100</f>
        <v>25.428571428571427</v>
      </c>
      <c r="S103" s="123">
        <f>IF(M103&lt;=$AG$1,R103,0)</f>
        <v>25.428571428571427</v>
      </c>
      <c r="T103" s="123">
        <f>IF($AG$1&gt;=M103,N103,0)</f>
        <v>25.428571428571427</v>
      </c>
      <c r="U103" s="119"/>
      <c r="V103" s="125" t="str">
        <f>IF(Q103=100,"CUMPLIDA",IF(M103-$AG$1&lt;0,"VENCIDA",IF(M103-$AG$1&lt;=30,"PRÓXIMA A VENCER",IF(Q103&gt;0,"CON AVANCE","EN TERMINO"))))</f>
        <v>CUMPLIDA</v>
      </c>
      <c r="W103" s="125" t="str">
        <f>IF(A103&lt;&gt;"",IF(AC103=1,"VENCIDO",IF(AC103=2,"PRÓXIMO A VENCER",IF(AC103=3,"EN TERMINO",IF(AC103=4,"CON AVANCE",IF(AC103=5,"CUMPLIDO",))))),"")</f>
        <v>CUMPLIDO</v>
      </c>
      <c r="X103" s="117" t="s">
        <v>1960</v>
      </c>
      <c r="Y103" s="117" t="str">
        <f t="shared" si="31"/>
        <v>H2ANTYSTODOM2021</v>
      </c>
      <c r="Z103" s="126">
        <f>IF(A103&lt;&gt;"",1,Z102+1)</f>
        <v>1</v>
      </c>
      <c r="AA103" s="126" t="str">
        <f t="shared" si="32"/>
        <v>H2ANTYSTODOM2021 - 1</v>
      </c>
      <c r="AB103" s="127">
        <f t="shared" si="27"/>
        <v>5</v>
      </c>
      <c r="AC103" s="127">
        <f t="shared" si="28"/>
        <v>5</v>
      </c>
      <c r="AD103" s="127" t="str">
        <f>IF(A103&lt;&gt;"",MID(F103,1,FIND(" ",F103,1)-1),AD102)</f>
        <v>H2ANTYSTODOM2021.</v>
      </c>
      <c r="AE103" s="127" t="str">
        <f t="shared" si="29"/>
        <v>H2ANTYSTODOM2021</v>
      </c>
      <c r="AF103" s="128"/>
      <c r="AG103" s="129"/>
      <c r="AH103" s="130"/>
    </row>
    <row r="104" spans="1:34" s="131" customFormat="1" ht="409.6" customHeight="1" x14ac:dyDescent="0.2">
      <c r="A104" s="117">
        <f>IF(ISBLANK(D104),"",COUNTA($D$2:D104))</f>
        <v>60</v>
      </c>
      <c r="B104" s="118">
        <f t="shared" si="33"/>
        <v>103</v>
      </c>
      <c r="C104" s="119"/>
      <c r="D104" s="117" t="s">
        <v>1923</v>
      </c>
      <c r="E104" s="117" t="s">
        <v>1065</v>
      </c>
      <c r="F104" s="133" t="s">
        <v>1963</v>
      </c>
      <c r="G104" s="133" t="s">
        <v>1924</v>
      </c>
      <c r="H104" s="133" t="s">
        <v>1925</v>
      </c>
      <c r="I104" s="133" t="s">
        <v>1926</v>
      </c>
      <c r="J104" s="117" t="s">
        <v>1927</v>
      </c>
      <c r="K104" s="117">
        <v>2</v>
      </c>
      <c r="L104" s="158">
        <v>44564</v>
      </c>
      <c r="M104" s="160">
        <v>44666</v>
      </c>
      <c r="N104" s="145">
        <f t="shared" si="36"/>
        <v>14.571428571428571</v>
      </c>
      <c r="O104" s="121" t="s">
        <v>1928</v>
      </c>
      <c r="P104" s="121">
        <v>2</v>
      </c>
      <c r="Q104" s="146">
        <f>IF(P104/K104&gt;1,100,+P104/K104*100)</f>
        <v>100</v>
      </c>
      <c r="R104" s="123">
        <f>+N104*Q104/100</f>
        <v>14.571428571428571</v>
      </c>
      <c r="S104" s="123">
        <f>IF(M104&lt;=$AG$1,R104,0)</f>
        <v>14.571428571428571</v>
      </c>
      <c r="T104" s="123">
        <f>IF($AG$1&gt;=M104,N104,0)</f>
        <v>14.571428571428571</v>
      </c>
      <c r="U104" s="119"/>
      <c r="V104" s="125" t="str">
        <f>IF(Q104=100,"CUMPLIDA",IF(M104-$AG$1&lt;0,"VENCIDA",IF(M104-$AG$1&lt;=30,"PRÓXIMA A VENCER",IF(Q104&gt;0,"CON AVANCE","EN TERMINO"))))</f>
        <v>CUMPLIDA</v>
      </c>
      <c r="W104" s="125" t="str">
        <f>IF(A104&lt;&gt;"",IF(AC104=1,"VENCIDO",IF(AC104=2,"PRÓXIMO A VENCER",IF(AC104=3,"EN TERMINO",IF(AC104=4,"CON AVANCE",IF(AC104=5,"CUMPLIDO",))))),"")</f>
        <v>CUMPLIDO</v>
      </c>
      <c r="X104" s="117" t="s">
        <v>1960</v>
      </c>
      <c r="Y104" s="117" t="str">
        <f t="shared" si="31"/>
        <v>H3ANTYSTODOM2021</v>
      </c>
      <c r="Z104" s="126">
        <f>IF(A104&lt;&gt;"",1,Z103+1)</f>
        <v>1</v>
      </c>
      <c r="AA104" s="126" t="str">
        <f t="shared" si="32"/>
        <v>H3ANTYSTODOM2021 - 1</v>
      </c>
      <c r="AB104" s="127">
        <f t="shared" si="27"/>
        <v>5</v>
      </c>
      <c r="AC104" s="127">
        <f t="shared" si="28"/>
        <v>5</v>
      </c>
      <c r="AD104" s="127" t="str">
        <f>IF(A104&lt;&gt;"",MID(F104,1,FIND(" ",F104,1)-1),AD103)</f>
        <v>H3ANTYSTODOM2021.</v>
      </c>
      <c r="AE104" s="127" t="str">
        <f t="shared" si="29"/>
        <v>H3ANTYSTODOM2021</v>
      </c>
      <c r="AF104" s="128"/>
      <c r="AG104" s="129"/>
      <c r="AH104" s="130"/>
    </row>
    <row r="105" spans="1:34" s="131" customFormat="1" ht="342.75" customHeight="1" x14ac:dyDescent="0.2">
      <c r="A105" s="117">
        <f>IF(ISBLANK(D105),"",COUNTA($D$2:D105))</f>
        <v>61</v>
      </c>
      <c r="B105" s="118">
        <f t="shared" si="33"/>
        <v>104</v>
      </c>
      <c r="C105" s="119"/>
      <c r="D105" s="118" t="s">
        <v>711</v>
      </c>
      <c r="E105" s="117" t="s">
        <v>1065</v>
      </c>
      <c r="F105" s="133" t="s">
        <v>1929</v>
      </c>
      <c r="G105" s="133" t="s">
        <v>1930</v>
      </c>
      <c r="H105" s="133" t="s">
        <v>1925</v>
      </c>
      <c r="I105" s="133" t="s">
        <v>1926</v>
      </c>
      <c r="J105" s="117" t="s">
        <v>1927</v>
      </c>
      <c r="K105" s="117">
        <v>2</v>
      </c>
      <c r="L105" s="158">
        <v>44564</v>
      </c>
      <c r="M105" s="160">
        <v>44666</v>
      </c>
      <c r="N105" s="145">
        <f t="shared" si="36"/>
        <v>14.571428571428571</v>
      </c>
      <c r="O105" s="121" t="s">
        <v>1928</v>
      </c>
      <c r="P105" s="121">
        <v>2</v>
      </c>
      <c r="Q105" s="146">
        <f>IF(P105/K105&gt;1,100,+P105/K105*100)</f>
        <v>100</v>
      </c>
      <c r="R105" s="123">
        <f>+N105*Q105/100</f>
        <v>14.571428571428571</v>
      </c>
      <c r="S105" s="123">
        <f>IF(M105&lt;=$AG$1,R105,0)</f>
        <v>14.571428571428571</v>
      </c>
      <c r="T105" s="123">
        <f>IF($AG$1&gt;=M105,N105,0)</f>
        <v>14.571428571428571</v>
      </c>
      <c r="U105" s="119"/>
      <c r="V105" s="125" t="str">
        <f>IF(Q105=100,"CUMPLIDA",IF(M105-$AG$1&lt;0,"VENCIDA",IF(M105-$AG$1&lt;=30,"PRÓXIMA A VENCER",IF(Q105&gt;0,"CON AVANCE","EN TERMINO"))))</f>
        <v>CUMPLIDA</v>
      </c>
      <c r="W105" s="125" t="str">
        <f>IF(A105&lt;&gt;"",IF(AC105=1,"VENCIDO",IF(AC105=2,"PRÓXIMO A VENCER",IF(AC105=3,"EN TERMINO",IF(AC105=4,"CON AVANCE",IF(AC105=5,"CUMPLIDO",))))),"")</f>
        <v>CUMPLIDO</v>
      </c>
      <c r="X105" s="117" t="s">
        <v>1960</v>
      </c>
      <c r="Y105" s="117" t="str">
        <f t="shared" si="31"/>
        <v>H4ANTYSTODOM2021</v>
      </c>
      <c r="Z105" s="126">
        <f>IF(A105&lt;&gt;"",1,Z104+1)</f>
        <v>1</v>
      </c>
      <c r="AA105" s="126" t="str">
        <f t="shared" si="32"/>
        <v>H4ANTYSTODOM2021 - 1</v>
      </c>
      <c r="AB105" s="127">
        <f t="shared" si="27"/>
        <v>5</v>
      </c>
      <c r="AC105" s="127">
        <f t="shared" si="28"/>
        <v>5</v>
      </c>
      <c r="AD105" s="127" t="str">
        <f>IF(A105&lt;&gt;"",MID(F105,1,FIND(" ",F105,1)-1),AD104)</f>
        <v>H4ANTYSTODOM2021.</v>
      </c>
      <c r="AE105" s="127" t="str">
        <f t="shared" si="29"/>
        <v>H4ANTYSTODOM2021</v>
      </c>
      <c r="AF105" s="128"/>
      <c r="AG105" s="129"/>
      <c r="AH105" s="130"/>
    </row>
    <row r="106" spans="1:34" s="131" customFormat="1" ht="234.75" customHeight="1" x14ac:dyDescent="0.2">
      <c r="A106" s="117">
        <f>IF(ISBLANK(D106),"",COUNTA($D$2:D106))</f>
        <v>62</v>
      </c>
      <c r="B106" s="118">
        <f t="shared" si="33"/>
        <v>105</v>
      </c>
      <c r="C106" s="119"/>
      <c r="D106" s="118" t="s">
        <v>712</v>
      </c>
      <c r="E106" s="117" t="s">
        <v>1065</v>
      </c>
      <c r="F106" s="133" t="s">
        <v>1931</v>
      </c>
      <c r="G106" s="133" t="s">
        <v>1932</v>
      </c>
      <c r="H106" s="133" t="s">
        <v>1933</v>
      </c>
      <c r="I106" s="133" t="s">
        <v>1934</v>
      </c>
      <c r="J106" s="117" t="s">
        <v>1935</v>
      </c>
      <c r="K106" s="117">
        <v>1</v>
      </c>
      <c r="L106" s="158">
        <v>44564</v>
      </c>
      <c r="M106" s="160">
        <v>44696</v>
      </c>
      <c r="N106" s="145">
        <f t="shared" si="36"/>
        <v>18.857142857142858</v>
      </c>
      <c r="O106" s="121" t="s">
        <v>1696</v>
      </c>
      <c r="P106" s="121">
        <v>1</v>
      </c>
      <c r="Q106" s="146">
        <f>IF(P106/K106&gt;1,100,+P106/K106*100)</f>
        <v>100</v>
      </c>
      <c r="R106" s="123">
        <f>+N106*Q106/100</f>
        <v>18.857142857142858</v>
      </c>
      <c r="S106" s="123">
        <f>IF(M106&lt;=$AG$1,R106,0)</f>
        <v>18.857142857142858</v>
      </c>
      <c r="T106" s="123">
        <f>IF($AG$1&gt;=M106,N106,0)</f>
        <v>18.857142857142858</v>
      </c>
      <c r="U106" s="119"/>
      <c r="V106" s="125" t="str">
        <f>IF(Q106=100,"CUMPLIDA",IF(M106-$AG$1&lt;0,"VENCIDA",IF(M106-$AG$1&lt;=30,"PRÓXIMA A VENCER",IF(Q106&gt;0,"CON AVANCE","EN TERMINO"))))</f>
        <v>CUMPLIDA</v>
      </c>
      <c r="W106" s="125" t="str">
        <f>IF(A106&lt;&gt;"",IF(AC106=1,"VENCIDO",IF(AC106=2,"PRÓXIMO A VENCER",IF(AC106=3,"EN TERMINO",IF(AC106=4,"CON AVANCE",IF(AC106=5,"CUMPLIDO",))))),"")</f>
        <v>CUMPLIDO</v>
      </c>
      <c r="X106" s="117" t="s">
        <v>1960</v>
      </c>
      <c r="Y106" s="117" t="str">
        <f t="shared" si="31"/>
        <v>H5ANTYSTODOM2021</v>
      </c>
      <c r="Z106" s="126">
        <f>IF(A106&lt;&gt;"",1,Z105+1)</f>
        <v>1</v>
      </c>
      <c r="AA106" s="126" t="str">
        <f t="shared" si="32"/>
        <v>H5ANTYSTODOM2021 - 1</v>
      </c>
      <c r="AB106" s="127">
        <f t="shared" si="27"/>
        <v>5</v>
      </c>
      <c r="AC106" s="127">
        <f t="shared" si="28"/>
        <v>5</v>
      </c>
      <c r="AD106" s="127" t="str">
        <f>IF(A106&lt;&gt;"",MID(F106,1,FIND(" ",F106,1)-1),AD105)</f>
        <v>H5ANTYSTODOM2021.</v>
      </c>
      <c r="AE106" s="127" t="str">
        <f t="shared" si="29"/>
        <v>H5ANTYSTODOM2021</v>
      </c>
      <c r="AF106" s="128"/>
      <c r="AG106" s="129"/>
      <c r="AH106" s="130"/>
    </row>
    <row r="107" spans="1:34" s="131" customFormat="1" ht="279" customHeight="1" x14ac:dyDescent="0.2">
      <c r="A107" s="117">
        <f>IF(ISBLANK(D107),"",COUNTA($D$2:D107))</f>
        <v>63</v>
      </c>
      <c r="B107" s="118">
        <f t="shared" si="33"/>
        <v>106</v>
      </c>
      <c r="C107" s="119"/>
      <c r="D107" s="118" t="s">
        <v>1936</v>
      </c>
      <c r="E107" s="117" t="s">
        <v>1065</v>
      </c>
      <c r="F107" s="133" t="s">
        <v>1937</v>
      </c>
      <c r="G107" s="133" t="s">
        <v>1938</v>
      </c>
      <c r="H107" s="133" t="s">
        <v>1238</v>
      </c>
      <c r="I107" s="133" t="s">
        <v>1245</v>
      </c>
      <c r="J107" s="117" t="s">
        <v>1240</v>
      </c>
      <c r="K107" s="117">
        <v>1</v>
      </c>
      <c r="L107" s="158">
        <v>44564</v>
      </c>
      <c r="M107" s="160">
        <v>44742</v>
      </c>
      <c r="N107" s="145">
        <f t="shared" si="36"/>
        <v>25.428571428571427</v>
      </c>
      <c r="O107" s="121" t="s">
        <v>1690</v>
      </c>
      <c r="P107" s="121">
        <v>1</v>
      </c>
      <c r="Q107" s="146">
        <f>IF(P107/K107&gt;1,100,+P107/K107*100)</f>
        <v>100</v>
      </c>
      <c r="R107" s="123">
        <f>+N107*Q107/100</f>
        <v>25.428571428571427</v>
      </c>
      <c r="S107" s="123">
        <f>IF(M107&lt;=$AG$1,R107,0)</f>
        <v>25.428571428571427</v>
      </c>
      <c r="T107" s="123">
        <f>IF($AG$1&gt;=M107,N107,0)</f>
        <v>25.428571428571427</v>
      </c>
      <c r="U107" s="119"/>
      <c r="V107" s="125" t="str">
        <f>IF(Q107=100,"CUMPLIDA",IF(M107-$AG$1&lt;0,"VENCIDA",IF(M107-$AG$1&lt;=30,"PRÓXIMA A VENCER",IF(Q107&gt;0,"CON AVANCE","EN TERMINO"))))</f>
        <v>CUMPLIDA</v>
      </c>
      <c r="W107" s="125" t="str">
        <f>IF(A107&lt;&gt;"",IF(AC107=1,"VENCIDO",IF(AC107=2,"PRÓXIMO A VENCER",IF(AC107=3,"EN TERMINO",IF(AC107=4,"CON AVANCE",IF(AC107=5,"CUMPLIDO",))))),"")</f>
        <v>CUMPLIDO</v>
      </c>
      <c r="X107" s="117" t="s">
        <v>1960</v>
      </c>
      <c r="Y107" s="117" t="str">
        <f t="shared" si="31"/>
        <v>H6ANTYSTODOM2021</v>
      </c>
      <c r="Z107" s="126">
        <f>IF(A107&lt;&gt;"",1,Z106+1)</f>
        <v>1</v>
      </c>
      <c r="AA107" s="126" t="str">
        <f t="shared" si="32"/>
        <v>H6ANTYSTODOM2021 - 1</v>
      </c>
      <c r="AB107" s="127">
        <f t="shared" si="27"/>
        <v>5</v>
      </c>
      <c r="AC107" s="127">
        <f t="shared" si="28"/>
        <v>5</v>
      </c>
      <c r="AD107" s="127" t="str">
        <f>IF(A107&lt;&gt;"",MID(F107,1,FIND(" ",F107,1)-1),AD106)</f>
        <v>H6ANTYSTODOM2021.</v>
      </c>
      <c r="AE107" s="127" t="str">
        <f t="shared" si="29"/>
        <v>H6ANTYSTODOM2021</v>
      </c>
      <c r="AF107" s="128"/>
      <c r="AG107" s="129"/>
      <c r="AH107" s="130"/>
    </row>
    <row r="108" spans="1:34" s="131" customFormat="1" ht="234.75" customHeight="1" x14ac:dyDescent="0.2">
      <c r="A108" s="117">
        <f>IF(ISBLANK(D108),"",COUNTA($D$2:D108))</f>
        <v>64</v>
      </c>
      <c r="B108" s="118">
        <f t="shared" si="33"/>
        <v>107</v>
      </c>
      <c r="C108" s="119"/>
      <c r="D108" s="121" t="s">
        <v>711</v>
      </c>
      <c r="E108" s="117" t="s">
        <v>1065</v>
      </c>
      <c r="F108" s="139" t="s">
        <v>1939</v>
      </c>
      <c r="G108" s="139" t="s">
        <v>1940</v>
      </c>
      <c r="H108" s="120" t="s">
        <v>1925</v>
      </c>
      <c r="I108" s="120" t="s">
        <v>1926</v>
      </c>
      <c r="J108" s="121" t="s">
        <v>1927</v>
      </c>
      <c r="K108" s="121">
        <v>2</v>
      </c>
      <c r="L108" s="158">
        <v>44564</v>
      </c>
      <c r="M108" s="160">
        <v>44666</v>
      </c>
      <c r="N108" s="145">
        <f t="shared" si="36"/>
        <v>14.571428571428571</v>
      </c>
      <c r="O108" s="121" t="s">
        <v>1928</v>
      </c>
      <c r="P108" s="121">
        <v>2</v>
      </c>
      <c r="Q108" s="146">
        <f>IF(P108/K108&gt;1,100,+P108/K108*100)</f>
        <v>100</v>
      </c>
      <c r="R108" s="123">
        <f>+N108*Q108/100</f>
        <v>14.571428571428571</v>
      </c>
      <c r="S108" s="123">
        <f>IF(M108&lt;=$AG$1,R108,0)</f>
        <v>14.571428571428571</v>
      </c>
      <c r="T108" s="123">
        <f>IF($AG$1&gt;=M108,N108,0)</f>
        <v>14.571428571428571</v>
      </c>
      <c r="U108" s="119"/>
      <c r="V108" s="125" t="str">
        <f>IF(Q108=100,"CUMPLIDA",IF(M108-$AG$1&lt;0,"VENCIDA",IF(M108-$AG$1&lt;=30,"PRÓXIMA A VENCER",IF(Q108&gt;0,"CON AVANCE","EN TERMINO"))))</f>
        <v>CUMPLIDA</v>
      </c>
      <c r="W108" s="125" t="str">
        <f>IF(A108&lt;&gt;"",IF(AC108=1,"VENCIDO",IF(AC108=2,"PRÓXIMO A VENCER",IF(AC108=3,"EN TERMINO",IF(AC108=4,"CON AVANCE",IF(AC108=5,"CUMPLIDO",))))),"")</f>
        <v>CUMPLIDO</v>
      </c>
      <c r="X108" s="117" t="s">
        <v>1960</v>
      </c>
      <c r="Y108" s="117" t="str">
        <f t="shared" si="31"/>
        <v>H9ANTYSTODOM2021</v>
      </c>
      <c r="Z108" s="126">
        <f>IF(A108&lt;&gt;"",1,Z107+1)</f>
        <v>1</v>
      </c>
      <c r="AA108" s="126" t="str">
        <f t="shared" si="32"/>
        <v>H9ANTYSTODOM2021 - 1</v>
      </c>
      <c r="AB108" s="127">
        <f t="shared" si="27"/>
        <v>5</v>
      </c>
      <c r="AC108" s="127">
        <f t="shared" si="28"/>
        <v>5</v>
      </c>
      <c r="AD108" s="127" t="str">
        <f>IF(A108&lt;&gt;"",MID(F108,1,FIND(" ",F108,1)-1),AD107)</f>
        <v>H9ANTYSTODOM2021.</v>
      </c>
      <c r="AE108" s="127" t="str">
        <f t="shared" si="29"/>
        <v>H9ANTYSTODOM2021</v>
      </c>
      <c r="AF108" s="128"/>
      <c r="AG108" s="129"/>
      <c r="AH108" s="130"/>
    </row>
    <row r="109" spans="1:34" s="131" customFormat="1" ht="234.75" customHeight="1" x14ac:dyDescent="0.2">
      <c r="A109" s="117">
        <f>IF(ISBLANK(D109),"",COUNTA($D$2:D109))</f>
        <v>65</v>
      </c>
      <c r="B109" s="118">
        <f t="shared" si="33"/>
        <v>108</v>
      </c>
      <c r="C109" s="119"/>
      <c r="D109" s="121" t="s">
        <v>711</v>
      </c>
      <c r="E109" s="117" t="s">
        <v>1065</v>
      </c>
      <c r="F109" s="139" t="s">
        <v>1941</v>
      </c>
      <c r="G109" s="139" t="s">
        <v>1942</v>
      </c>
      <c r="H109" s="120" t="s">
        <v>1925</v>
      </c>
      <c r="I109" s="120" t="s">
        <v>1926</v>
      </c>
      <c r="J109" s="121" t="s">
        <v>1927</v>
      </c>
      <c r="K109" s="121">
        <v>2</v>
      </c>
      <c r="L109" s="158">
        <v>44564</v>
      </c>
      <c r="M109" s="160">
        <v>44666</v>
      </c>
      <c r="N109" s="145">
        <f t="shared" si="36"/>
        <v>14.571428571428571</v>
      </c>
      <c r="O109" s="121" t="s">
        <v>1928</v>
      </c>
      <c r="P109" s="121">
        <v>2</v>
      </c>
      <c r="Q109" s="146">
        <f>IF(P109/K109&gt;1,100,+P109/K109*100)</f>
        <v>100</v>
      </c>
      <c r="R109" s="123">
        <f>+N109*Q109/100</f>
        <v>14.571428571428571</v>
      </c>
      <c r="S109" s="123">
        <f>IF(M109&lt;=$AG$1,R109,0)</f>
        <v>14.571428571428571</v>
      </c>
      <c r="T109" s="123">
        <f>IF($AG$1&gt;=M109,N109,0)</f>
        <v>14.571428571428571</v>
      </c>
      <c r="U109" s="119"/>
      <c r="V109" s="125" t="str">
        <f>IF(Q109=100,"CUMPLIDA",IF(M109-$AG$1&lt;0,"VENCIDA",IF(M109-$AG$1&lt;=30,"PRÓXIMA A VENCER",IF(Q109&gt;0,"CON AVANCE","EN TERMINO"))))</f>
        <v>CUMPLIDA</v>
      </c>
      <c r="W109" s="125" t="str">
        <f>IF(A109&lt;&gt;"",IF(AC109=1,"VENCIDO",IF(AC109=2,"PRÓXIMO A VENCER",IF(AC109=3,"EN TERMINO",IF(AC109=4,"CON AVANCE",IF(AC109=5,"CUMPLIDO",))))),"")</f>
        <v>CUMPLIDO</v>
      </c>
      <c r="X109" s="117" t="s">
        <v>1960</v>
      </c>
      <c r="Y109" s="117" t="str">
        <f t="shared" si="31"/>
        <v>H10ANTYSTODOM2021</v>
      </c>
      <c r="Z109" s="126">
        <f>IF(A109&lt;&gt;"",1,Z108+1)</f>
        <v>1</v>
      </c>
      <c r="AA109" s="126" t="str">
        <f t="shared" si="32"/>
        <v>H10ANTYSTODOM2021 - 1</v>
      </c>
      <c r="AB109" s="127">
        <f t="shared" si="27"/>
        <v>5</v>
      </c>
      <c r="AC109" s="127">
        <f t="shared" si="28"/>
        <v>5</v>
      </c>
      <c r="AD109" s="127" t="str">
        <f>IF(A109&lt;&gt;"",MID(F109,1,FIND(" ",F109,1)-1),AD108)</f>
        <v>H10ANTYSTODOM2021.</v>
      </c>
      <c r="AE109" s="127" t="str">
        <f t="shared" si="29"/>
        <v>H10ANTYSTODOM2021</v>
      </c>
      <c r="AF109" s="128"/>
      <c r="AG109" s="129"/>
      <c r="AH109" s="130"/>
    </row>
    <row r="110" spans="1:34" s="131" customFormat="1" ht="234.75" customHeight="1" x14ac:dyDescent="0.2">
      <c r="A110" s="117">
        <f>IF(ISBLANK(D110),"",COUNTA($D$2:D110))</f>
        <v>66</v>
      </c>
      <c r="B110" s="118">
        <f t="shared" si="33"/>
        <v>109</v>
      </c>
      <c r="C110" s="119"/>
      <c r="D110" s="121" t="s">
        <v>711</v>
      </c>
      <c r="E110" s="117" t="s">
        <v>1065</v>
      </c>
      <c r="F110" s="139" t="s">
        <v>1943</v>
      </c>
      <c r="G110" s="139" t="s">
        <v>1944</v>
      </c>
      <c r="H110" s="120" t="s">
        <v>1238</v>
      </c>
      <c r="I110" s="120" t="s">
        <v>1245</v>
      </c>
      <c r="J110" s="121" t="s">
        <v>1240</v>
      </c>
      <c r="K110" s="121">
        <v>1</v>
      </c>
      <c r="L110" s="158">
        <v>44564</v>
      </c>
      <c r="M110" s="160">
        <v>44742</v>
      </c>
      <c r="N110" s="145">
        <f t="shared" si="36"/>
        <v>25.428571428571427</v>
      </c>
      <c r="O110" s="121" t="s">
        <v>1690</v>
      </c>
      <c r="P110" s="121">
        <v>1</v>
      </c>
      <c r="Q110" s="146">
        <f>IF(P110/K110&gt;1,100,+P110/K110*100)</f>
        <v>100</v>
      </c>
      <c r="R110" s="123">
        <f>+N110*Q110/100</f>
        <v>25.428571428571427</v>
      </c>
      <c r="S110" s="123">
        <f>IF(M110&lt;=$AG$1,R110,0)</f>
        <v>25.428571428571427</v>
      </c>
      <c r="T110" s="123">
        <f>IF($AG$1&gt;=M110,N110,0)</f>
        <v>25.428571428571427</v>
      </c>
      <c r="U110" s="119"/>
      <c r="V110" s="125" t="str">
        <f>IF(Q110=100,"CUMPLIDA",IF(M110-$AG$1&lt;0,"VENCIDA",IF(M110-$AG$1&lt;=30,"PRÓXIMA A VENCER",IF(Q110&gt;0,"CON AVANCE","EN TERMINO"))))</f>
        <v>CUMPLIDA</v>
      </c>
      <c r="W110" s="125" t="str">
        <f>IF(A110&lt;&gt;"",IF(AC110=1,"VENCIDO",IF(AC110=2,"PRÓXIMO A VENCER",IF(AC110=3,"EN TERMINO",IF(AC110=4,"CON AVANCE",IF(AC110=5,"CUMPLIDO",))))),"")</f>
        <v>CUMPLIDO</v>
      </c>
      <c r="X110" s="117" t="s">
        <v>1960</v>
      </c>
      <c r="Y110" s="117" t="str">
        <f t="shared" si="31"/>
        <v>H11ANTYSTODOM2021</v>
      </c>
      <c r="Z110" s="126">
        <f>IF(A110&lt;&gt;"",1,Z109+1)</f>
        <v>1</v>
      </c>
      <c r="AA110" s="126" t="str">
        <f t="shared" si="32"/>
        <v>H11ANTYSTODOM2021 - 1</v>
      </c>
      <c r="AB110" s="127">
        <f t="shared" si="27"/>
        <v>5</v>
      </c>
      <c r="AC110" s="127">
        <f t="shared" si="28"/>
        <v>5</v>
      </c>
      <c r="AD110" s="127" t="str">
        <f>IF(A110&lt;&gt;"",MID(F110,1,FIND(" ",F110,1)-1),AD109)</f>
        <v>H11ANTYSTODOM2021.</v>
      </c>
      <c r="AE110" s="127" t="str">
        <f t="shared" si="29"/>
        <v>H11ANTYSTODOM2021</v>
      </c>
      <c r="AF110" s="128"/>
      <c r="AG110" s="129"/>
      <c r="AH110" s="130"/>
    </row>
    <row r="111" spans="1:34" s="131" customFormat="1" ht="399" customHeight="1" x14ac:dyDescent="0.2">
      <c r="A111" s="117">
        <f>IF(ISBLANK(D111),"",COUNTA($D$2:D111))</f>
        <v>67</v>
      </c>
      <c r="B111" s="118">
        <f t="shared" si="33"/>
        <v>110</v>
      </c>
      <c r="C111" s="119"/>
      <c r="D111" s="121" t="s">
        <v>1292</v>
      </c>
      <c r="E111" s="117" t="s">
        <v>1065</v>
      </c>
      <c r="F111" s="139" t="s">
        <v>1945</v>
      </c>
      <c r="G111" s="139" t="s">
        <v>1946</v>
      </c>
      <c r="H111" s="120" t="s">
        <v>1947</v>
      </c>
      <c r="I111" s="120" t="s">
        <v>1948</v>
      </c>
      <c r="J111" s="121" t="s">
        <v>1949</v>
      </c>
      <c r="K111" s="121">
        <v>1</v>
      </c>
      <c r="L111" s="158">
        <v>44564</v>
      </c>
      <c r="M111" s="160">
        <v>44696</v>
      </c>
      <c r="N111" s="145">
        <f t="shared" si="36"/>
        <v>18.857142857142858</v>
      </c>
      <c r="O111" s="121" t="s">
        <v>1696</v>
      </c>
      <c r="P111" s="121">
        <v>1</v>
      </c>
      <c r="Q111" s="146">
        <f>IF(P111/K111&gt;1,100,+P111/K111*100)</f>
        <v>100</v>
      </c>
      <c r="R111" s="123">
        <f>+N111*Q111/100</f>
        <v>18.857142857142858</v>
      </c>
      <c r="S111" s="123">
        <f>IF(M111&lt;=$AG$1,R111,0)</f>
        <v>18.857142857142858</v>
      </c>
      <c r="T111" s="123">
        <f>IF($AG$1&gt;=M111,N111,0)</f>
        <v>18.857142857142858</v>
      </c>
      <c r="U111" s="119"/>
      <c r="V111" s="125" t="str">
        <f>IF(Q111=100,"CUMPLIDA",IF(M111-$AG$1&lt;0,"VENCIDA",IF(M111-$AG$1&lt;=30,"PRÓXIMA A VENCER",IF(Q111&gt;0,"CON AVANCE","EN TERMINO"))))</f>
        <v>CUMPLIDA</v>
      </c>
      <c r="W111" s="125" t="str">
        <f>IF(A111&lt;&gt;"",IF(AC111=1,"VENCIDO",IF(AC111=2,"PRÓXIMO A VENCER",IF(AC111=3,"EN TERMINO",IF(AC111=4,"CON AVANCE",IF(AC111=5,"CUMPLIDO",))))),"")</f>
        <v>CUMPLIDO</v>
      </c>
      <c r="X111" s="117" t="s">
        <v>1960</v>
      </c>
      <c r="Y111" s="117" t="str">
        <f t="shared" si="31"/>
        <v>H13ANTYSTODOM2021</v>
      </c>
      <c r="Z111" s="126">
        <f>IF(A111&lt;&gt;"",1,Z110+1)</f>
        <v>1</v>
      </c>
      <c r="AA111" s="126" t="str">
        <f t="shared" si="32"/>
        <v>H13ANTYSTODOM2021 - 1</v>
      </c>
      <c r="AB111" s="127">
        <f t="shared" si="27"/>
        <v>5</v>
      </c>
      <c r="AC111" s="127">
        <f t="shared" si="28"/>
        <v>5</v>
      </c>
      <c r="AD111" s="127" t="str">
        <f>IF(A111&lt;&gt;"",MID(F111,1,FIND(" ",F111,1)-1),AD110)</f>
        <v>H13ANTYSTODOM2021.</v>
      </c>
      <c r="AE111" s="127" t="str">
        <f t="shared" si="29"/>
        <v>H13ANTYSTODOM2021</v>
      </c>
      <c r="AF111" s="128"/>
      <c r="AG111" s="129"/>
      <c r="AH111" s="130"/>
    </row>
    <row r="112" spans="1:34" s="131" customFormat="1" ht="234.75" customHeight="1" x14ac:dyDescent="0.2">
      <c r="A112" s="117">
        <f>IF(ISBLANK(D112),"",COUNTA($D$2:D112))</f>
        <v>68</v>
      </c>
      <c r="B112" s="118">
        <f t="shared" si="33"/>
        <v>111</v>
      </c>
      <c r="C112" s="119"/>
      <c r="D112" s="121" t="s">
        <v>1950</v>
      </c>
      <c r="E112" s="117" t="s">
        <v>1065</v>
      </c>
      <c r="F112" s="120" t="s">
        <v>1951</v>
      </c>
      <c r="G112" s="120" t="s">
        <v>1952</v>
      </c>
      <c r="H112" s="120" t="s">
        <v>1925</v>
      </c>
      <c r="I112" s="120" t="s">
        <v>1926</v>
      </c>
      <c r="J112" s="121" t="s">
        <v>1927</v>
      </c>
      <c r="K112" s="121">
        <v>2</v>
      </c>
      <c r="L112" s="158">
        <v>44564</v>
      </c>
      <c r="M112" s="160">
        <v>44666</v>
      </c>
      <c r="N112" s="145">
        <f t="shared" si="36"/>
        <v>14.571428571428571</v>
      </c>
      <c r="O112" s="121" t="s">
        <v>1928</v>
      </c>
      <c r="P112" s="121">
        <v>2</v>
      </c>
      <c r="Q112" s="146">
        <f>IF(P112/K112&gt;1,100,+P112/K112*100)</f>
        <v>100</v>
      </c>
      <c r="R112" s="123">
        <f>+N112*Q112/100</f>
        <v>14.571428571428571</v>
      </c>
      <c r="S112" s="123">
        <f>IF(M112&lt;=$AG$1,R112,0)</f>
        <v>14.571428571428571</v>
      </c>
      <c r="T112" s="123">
        <f>IF($AG$1&gt;=M112,N112,0)</f>
        <v>14.571428571428571</v>
      </c>
      <c r="U112" s="119"/>
      <c r="V112" s="125" t="str">
        <f>IF(Q112=100,"CUMPLIDA",IF(M112-$AG$1&lt;0,"VENCIDA",IF(M112-$AG$1&lt;=30,"PRÓXIMA A VENCER",IF(Q112&gt;0,"CON AVANCE","EN TERMINO"))))</f>
        <v>CUMPLIDA</v>
      </c>
      <c r="W112" s="125" t="str">
        <f>IF(A112&lt;&gt;"",IF(AC112=1,"VENCIDO",IF(AC112=2,"PRÓXIMO A VENCER",IF(AC112=3,"EN TERMINO",IF(AC112=4,"CON AVANCE",IF(AC112=5,"CUMPLIDO",))))),"")</f>
        <v>CUMPLIDO</v>
      </c>
      <c r="X112" s="117" t="s">
        <v>1960</v>
      </c>
      <c r="Y112" s="117" t="str">
        <f t="shared" si="31"/>
        <v>H14ANTYSTODOM2021</v>
      </c>
      <c r="Z112" s="126">
        <f>IF(A112&lt;&gt;"",1,Z111+1)</f>
        <v>1</v>
      </c>
      <c r="AA112" s="126" t="str">
        <f t="shared" si="32"/>
        <v>H14ANTYSTODOM2021 - 1</v>
      </c>
      <c r="AB112" s="127">
        <f t="shared" si="27"/>
        <v>5</v>
      </c>
      <c r="AC112" s="127">
        <f t="shared" si="28"/>
        <v>5</v>
      </c>
      <c r="AD112" s="127" t="str">
        <f>IF(A112&lt;&gt;"",MID(F112,1,FIND(" ",F112,1)-1),AD111)</f>
        <v>H14ANTYSTODOM2021.</v>
      </c>
      <c r="AE112" s="127" t="str">
        <f t="shared" si="29"/>
        <v>H14ANTYSTODOM2021</v>
      </c>
      <c r="AF112" s="128"/>
      <c r="AG112" s="129"/>
      <c r="AH112" s="130"/>
    </row>
    <row r="113" spans="1:34" s="131" customFormat="1" ht="234.75" customHeight="1" x14ac:dyDescent="0.2">
      <c r="A113" s="117">
        <f>IF(ISBLANK(D113),"",COUNTA($D$2:D113))</f>
        <v>69</v>
      </c>
      <c r="B113" s="118">
        <f t="shared" si="33"/>
        <v>112</v>
      </c>
      <c r="C113" s="119"/>
      <c r="D113" s="121" t="s">
        <v>1953</v>
      </c>
      <c r="E113" s="117" t="s">
        <v>1065</v>
      </c>
      <c r="F113" s="139" t="s">
        <v>1954</v>
      </c>
      <c r="G113" s="139" t="s">
        <v>1955</v>
      </c>
      <c r="H113" s="120" t="s">
        <v>1925</v>
      </c>
      <c r="I113" s="120" t="s">
        <v>1926</v>
      </c>
      <c r="J113" s="121" t="s">
        <v>1927</v>
      </c>
      <c r="K113" s="121">
        <v>2</v>
      </c>
      <c r="L113" s="158">
        <v>44564</v>
      </c>
      <c r="M113" s="160">
        <v>44666</v>
      </c>
      <c r="N113" s="145">
        <f t="shared" si="36"/>
        <v>14.571428571428571</v>
      </c>
      <c r="O113" s="121" t="s">
        <v>1928</v>
      </c>
      <c r="P113" s="121">
        <v>2</v>
      </c>
      <c r="Q113" s="146">
        <f>IF(P113/K113&gt;1,100,+P113/K113*100)</f>
        <v>100</v>
      </c>
      <c r="R113" s="123">
        <f>+N113*Q113/100</f>
        <v>14.571428571428571</v>
      </c>
      <c r="S113" s="123">
        <f>IF(M113&lt;=$AG$1,R113,0)</f>
        <v>14.571428571428571</v>
      </c>
      <c r="T113" s="123">
        <f>IF($AG$1&gt;=M113,N113,0)</f>
        <v>14.571428571428571</v>
      </c>
      <c r="U113" s="119"/>
      <c r="V113" s="125" t="str">
        <f>IF(Q113=100,"CUMPLIDA",IF(M113-$AG$1&lt;0,"VENCIDA",IF(M113-$AG$1&lt;=30,"PRÓXIMA A VENCER",IF(Q113&gt;0,"CON AVANCE","EN TERMINO"))))</f>
        <v>CUMPLIDA</v>
      </c>
      <c r="W113" s="125" t="str">
        <f>IF(A113&lt;&gt;"",IF(AC113=1,"VENCIDO",IF(AC113=2,"PRÓXIMO A VENCER",IF(AC113=3,"EN TERMINO",IF(AC113=4,"CON AVANCE",IF(AC113=5,"CUMPLIDO",))))),"")</f>
        <v>CUMPLIDO</v>
      </c>
      <c r="X113" s="117" t="s">
        <v>1960</v>
      </c>
      <c r="Y113" s="117" t="str">
        <f t="shared" si="31"/>
        <v>H15ANTYSTODOM2021</v>
      </c>
      <c r="Z113" s="126">
        <f>IF(A113&lt;&gt;"",1,Z112+1)</f>
        <v>1</v>
      </c>
      <c r="AA113" s="126" t="str">
        <f t="shared" si="32"/>
        <v>H15ANTYSTODOM2021 - 1</v>
      </c>
      <c r="AB113" s="127">
        <f t="shared" si="27"/>
        <v>5</v>
      </c>
      <c r="AC113" s="127">
        <f t="shared" si="28"/>
        <v>5</v>
      </c>
      <c r="AD113" s="127" t="str">
        <f>IF(A113&lt;&gt;"",MID(F113,1,FIND(" ",F113,1)-1),AD112)</f>
        <v>H15ANTYSTODOM2021.</v>
      </c>
      <c r="AE113" s="127" t="str">
        <f t="shared" si="29"/>
        <v>H15ANTYSTODOM2021</v>
      </c>
      <c r="AF113" s="128"/>
      <c r="AG113" s="129"/>
      <c r="AH113" s="130"/>
    </row>
    <row r="114" spans="1:34" s="131" customFormat="1" ht="234.75" customHeight="1" x14ac:dyDescent="0.2">
      <c r="A114" s="117">
        <f>IF(ISBLANK(D114),"",COUNTA($D$2:D114))</f>
        <v>70</v>
      </c>
      <c r="B114" s="118">
        <f t="shared" si="33"/>
        <v>113</v>
      </c>
      <c r="C114" s="119"/>
      <c r="D114" s="121" t="s">
        <v>711</v>
      </c>
      <c r="E114" s="117" t="s">
        <v>1065</v>
      </c>
      <c r="F114" s="139" t="s">
        <v>1956</v>
      </c>
      <c r="G114" s="139" t="s">
        <v>1957</v>
      </c>
      <c r="H114" s="120" t="s">
        <v>1925</v>
      </c>
      <c r="I114" s="120" t="s">
        <v>1926</v>
      </c>
      <c r="J114" s="121" t="s">
        <v>1927</v>
      </c>
      <c r="K114" s="121">
        <v>2</v>
      </c>
      <c r="L114" s="158">
        <v>44564</v>
      </c>
      <c r="M114" s="160">
        <v>44666</v>
      </c>
      <c r="N114" s="145">
        <f t="shared" si="36"/>
        <v>14.571428571428571</v>
      </c>
      <c r="O114" s="121" t="s">
        <v>1928</v>
      </c>
      <c r="P114" s="121">
        <v>2</v>
      </c>
      <c r="Q114" s="146">
        <f>IF(P114/K114&gt;1,100,+P114/K114*100)</f>
        <v>100</v>
      </c>
      <c r="R114" s="123">
        <f>+N114*Q114/100</f>
        <v>14.571428571428571</v>
      </c>
      <c r="S114" s="123">
        <f>IF(M114&lt;=$AG$1,R114,0)</f>
        <v>14.571428571428571</v>
      </c>
      <c r="T114" s="123">
        <f>IF($AG$1&gt;=M114,N114,0)</f>
        <v>14.571428571428571</v>
      </c>
      <c r="U114" s="119"/>
      <c r="V114" s="125" t="str">
        <f>IF(Q114=100,"CUMPLIDA",IF(M114-$AG$1&lt;0,"VENCIDA",IF(M114-$AG$1&lt;=30,"PRÓXIMA A VENCER",IF(Q114&gt;0,"CON AVANCE","EN TERMINO"))))</f>
        <v>CUMPLIDA</v>
      </c>
      <c r="W114" s="125" t="str">
        <f>IF(A114&lt;&gt;"",IF(AC114=1,"VENCIDO",IF(AC114=2,"PRÓXIMO A VENCER",IF(AC114=3,"EN TERMINO",IF(AC114=4,"CON AVANCE",IF(AC114=5,"CUMPLIDO",))))),"")</f>
        <v>CUMPLIDO</v>
      </c>
      <c r="X114" s="117" t="s">
        <v>1960</v>
      </c>
      <c r="Y114" s="117" t="str">
        <f t="shared" si="31"/>
        <v>H16ANTYSTODOM2021</v>
      </c>
      <c r="Z114" s="126">
        <f>IF(A114&lt;&gt;"",1,Z113+1)</f>
        <v>1</v>
      </c>
      <c r="AA114" s="126" t="str">
        <f t="shared" si="32"/>
        <v>H16ANTYSTODOM2021 - 1</v>
      </c>
      <c r="AB114" s="127">
        <f t="shared" si="27"/>
        <v>5</v>
      </c>
      <c r="AC114" s="127">
        <f t="shared" si="28"/>
        <v>5</v>
      </c>
      <c r="AD114" s="127" t="str">
        <f>IF(A114&lt;&gt;"",MID(F114,1,FIND(" ",F114,1)-1),AD113)</f>
        <v>H16ANTYSTODOM2021.</v>
      </c>
      <c r="AE114" s="127" t="str">
        <f t="shared" si="29"/>
        <v>H16ANTYSTODOM2021</v>
      </c>
      <c r="AF114" s="128"/>
      <c r="AG114" s="129"/>
      <c r="AH114" s="130"/>
    </row>
    <row r="115" spans="1:34" s="131" customFormat="1" ht="234.75" customHeight="1" x14ac:dyDescent="0.2">
      <c r="A115" s="117">
        <f>IF(ISBLANK(D115),"",COUNTA($D$2:D115))</f>
        <v>71</v>
      </c>
      <c r="B115" s="118">
        <f t="shared" si="33"/>
        <v>114</v>
      </c>
      <c r="C115" s="119"/>
      <c r="D115" s="118" t="s">
        <v>800</v>
      </c>
      <c r="E115" s="117" t="s">
        <v>1065</v>
      </c>
      <c r="F115" s="133" t="s">
        <v>1916</v>
      </c>
      <c r="G115" s="133" t="s">
        <v>1912</v>
      </c>
      <c r="H115" s="137" t="s">
        <v>1913</v>
      </c>
      <c r="I115" s="137" t="s">
        <v>1914</v>
      </c>
      <c r="J115" s="135" t="s">
        <v>1915</v>
      </c>
      <c r="K115" s="135">
        <v>1</v>
      </c>
      <c r="L115" s="147">
        <v>44624</v>
      </c>
      <c r="M115" s="147">
        <v>44652</v>
      </c>
      <c r="N115" s="145">
        <f t="shared" ref="N115" si="38">(+M115-L115)/7</f>
        <v>4</v>
      </c>
      <c r="O115" s="121" t="s">
        <v>1690</v>
      </c>
      <c r="P115" s="121">
        <v>0</v>
      </c>
      <c r="Q115" s="146">
        <f>IF(P115/K115&gt;1,100,+P115/K115*100)</f>
        <v>0</v>
      </c>
      <c r="R115" s="123">
        <f>+N115*Q115/100</f>
        <v>0</v>
      </c>
      <c r="S115" s="123">
        <f>IF(M115&lt;=$AG$1,R115,0)</f>
        <v>0</v>
      </c>
      <c r="T115" s="123">
        <f>IF($AG$1&gt;=M115,N115,0)</f>
        <v>4</v>
      </c>
      <c r="U115" s="119"/>
      <c r="V115" s="125" t="str">
        <f>IF(Q115=100,"CUMPLIDA",IF(M115-$AG$1&lt;0,"VENCIDA",IF(M115-$AG$1&lt;=30,"PRÓXIMA A VENCER",IF(Q115&gt;0,"CON AVANCE","EN TERMINO"))))</f>
        <v>VENCIDA</v>
      </c>
      <c r="W115" s="125" t="str">
        <f>IF(A115&lt;&gt;"",IF(AC115=1,"VENCIDO",IF(AC115=2,"PRÓXIMO A VENCER",IF(AC115=3,"EN TERMINO",IF(AC115=4,"CON AVANCE",IF(AC115=5,"CUMPLIDO",))))),"")</f>
        <v>VENCIDO</v>
      </c>
      <c r="X115" s="117" t="s">
        <v>1917</v>
      </c>
      <c r="Y115" s="117" t="str">
        <f t="shared" si="31"/>
        <v>H1D2021</v>
      </c>
      <c r="Z115" s="126">
        <f>IF(A115&lt;&gt;"",1,Z114+1)</f>
        <v>1</v>
      </c>
      <c r="AA115" s="126" t="str">
        <f t="shared" si="32"/>
        <v>H1D2021 - 1</v>
      </c>
      <c r="AB115" s="127">
        <f t="shared" si="27"/>
        <v>1</v>
      </c>
      <c r="AC115" s="127">
        <f t="shared" si="28"/>
        <v>1</v>
      </c>
      <c r="AD115" s="127" t="str">
        <f>IF(A115&lt;&gt;"",MID(F115,1,FIND(" ",F115,1)-1),AD114)</f>
        <v>H1D2021.</v>
      </c>
      <c r="AE115" s="127" t="str">
        <f t="shared" si="29"/>
        <v>H1D2021</v>
      </c>
      <c r="AF115" s="128"/>
      <c r="AG115" s="129"/>
      <c r="AH115" s="130"/>
    </row>
    <row r="116" spans="1:34" s="131" customFormat="1" ht="234.75" customHeight="1" x14ac:dyDescent="0.2">
      <c r="A116" s="117">
        <f>IF(ISBLANK(D116),"",COUNTA($D$2:D116))</f>
        <v>72</v>
      </c>
      <c r="B116" s="118">
        <f t="shared" si="33"/>
        <v>115</v>
      </c>
      <c r="C116" s="119"/>
      <c r="D116" s="118" t="s">
        <v>710</v>
      </c>
      <c r="E116" s="117" t="s">
        <v>1826</v>
      </c>
      <c r="F116" s="133" t="s">
        <v>1827</v>
      </c>
      <c r="G116" s="133" t="s">
        <v>1828</v>
      </c>
      <c r="H116" s="137" t="s">
        <v>1829</v>
      </c>
      <c r="I116" s="137" t="s">
        <v>1830</v>
      </c>
      <c r="J116" s="135" t="s">
        <v>1831</v>
      </c>
      <c r="K116" s="135">
        <v>6</v>
      </c>
      <c r="L116" s="147">
        <v>44640.31</v>
      </c>
      <c r="M116" s="147">
        <v>44803.31</v>
      </c>
      <c r="N116" s="145">
        <f t="shared" ref="N116" si="39">(+M116-L116)/7</f>
        <v>23.285714285714285</v>
      </c>
      <c r="O116" s="121" t="s">
        <v>1832</v>
      </c>
      <c r="P116" s="121">
        <v>4.2</v>
      </c>
      <c r="Q116" s="146">
        <f>IF(P116/K116&gt;1,100,+P116/K116*100)</f>
        <v>70</v>
      </c>
      <c r="R116" s="123">
        <f>+N116*Q116/100</f>
        <v>16.3</v>
      </c>
      <c r="S116" s="123">
        <f>IF(M116&lt;=$AG$1,R116,0)</f>
        <v>16.3</v>
      </c>
      <c r="T116" s="123">
        <f>IF($AG$1&gt;=M116,N116,0)</f>
        <v>23.285714285714285</v>
      </c>
      <c r="U116" s="119"/>
      <c r="V116" s="125" t="str">
        <f>IF(Q116=100,"CUMPLIDA",IF(M116-$AG$1&lt;0,"VENCIDA",IF(M116-$AG$1&lt;=30,"PRÓXIMA A VENCER",IF(Q116&gt;0,"CON AVANCE","EN TERMINO"))))</f>
        <v>VENCIDA</v>
      </c>
      <c r="W116" s="125" t="str">
        <f>IF(A116&lt;&gt;"",IF(AC116=1,"VENCIDO",IF(AC116=2,"PRÓXIMO A VENCER",IF(AC116=3,"EN TERMINO",IF(AC116=4,"CON AVANCE",IF(AC116=5,"CUMPLIDO",))))),"")</f>
        <v>VENCIDO</v>
      </c>
      <c r="X116" s="117" t="s">
        <v>1918</v>
      </c>
      <c r="Y116" s="117" t="str">
        <f t="shared" si="31"/>
        <v>H1AC2020</v>
      </c>
      <c r="Z116" s="126">
        <f>IF(A116&lt;&gt;"",1,Z115+1)</f>
        <v>1</v>
      </c>
      <c r="AA116" s="126" t="str">
        <f t="shared" si="32"/>
        <v>H1AC2020 - 1</v>
      </c>
      <c r="AB116" s="127">
        <f t="shared" si="27"/>
        <v>1</v>
      </c>
      <c r="AC116" s="127">
        <f t="shared" si="28"/>
        <v>1</v>
      </c>
      <c r="AD116" s="127" t="str">
        <f>IF(A116&lt;&gt;"",MID(F116,1,FIND(" ",F116,1)-1),AD115)</f>
        <v>H1AC2020.</v>
      </c>
      <c r="AE116" s="127" t="str">
        <f t="shared" si="29"/>
        <v>H1AC2020</v>
      </c>
      <c r="AF116" s="128"/>
      <c r="AG116" s="129"/>
      <c r="AH116" s="130"/>
    </row>
    <row r="117" spans="1:34" s="131" customFormat="1" ht="234.75" customHeight="1" x14ac:dyDescent="0.2">
      <c r="A117" s="117">
        <f>IF(ISBLANK(D117),"",COUNTA($D$2:D117))</f>
        <v>73</v>
      </c>
      <c r="B117" s="118">
        <f t="shared" si="33"/>
        <v>116</v>
      </c>
      <c r="C117" s="119"/>
      <c r="D117" s="118" t="s">
        <v>800</v>
      </c>
      <c r="E117" s="117" t="s">
        <v>1833</v>
      </c>
      <c r="F117" s="133" t="s">
        <v>1834</v>
      </c>
      <c r="G117" s="133" t="s">
        <v>1835</v>
      </c>
      <c r="H117" s="134" t="s">
        <v>1238</v>
      </c>
      <c r="I117" s="134" t="s">
        <v>1245</v>
      </c>
      <c r="J117" s="132" t="s">
        <v>1240</v>
      </c>
      <c r="K117" s="135">
        <v>1</v>
      </c>
      <c r="L117" s="147">
        <v>44640</v>
      </c>
      <c r="M117" s="147">
        <v>44742</v>
      </c>
      <c r="N117" s="145">
        <f t="shared" ref="N117:N155" si="40">(+M117-L117)/7</f>
        <v>14.571428571428571</v>
      </c>
      <c r="O117" s="121" t="s">
        <v>1836</v>
      </c>
      <c r="P117" s="121">
        <v>1</v>
      </c>
      <c r="Q117" s="146">
        <f>IF(P117/K117&gt;1,100,+P117/K117*100)</f>
        <v>100</v>
      </c>
      <c r="R117" s="123">
        <f>+N117*Q117/100</f>
        <v>14.571428571428571</v>
      </c>
      <c r="S117" s="123">
        <f>IF(M117&lt;=$AG$1,R117,0)</f>
        <v>14.571428571428571</v>
      </c>
      <c r="T117" s="123">
        <f>IF($AG$1&gt;=M117,N117,0)</f>
        <v>14.571428571428571</v>
      </c>
      <c r="U117" s="119"/>
      <c r="V117" s="125" t="str">
        <f>IF(Q117=100,"CUMPLIDA",IF(M117-$AG$1&lt;0,"VENCIDA",IF(M117-$AG$1&lt;=30,"PRÓXIMA A VENCER",IF(Q117&gt;0,"CON AVANCE","EN TERMINO"))))</f>
        <v>CUMPLIDA</v>
      </c>
      <c r="W117" s="125" t="str">
        <f>IF(A117&lt;&gt;"",IF(AC117=1,"VENCIDO",IF(AC117=2,"PRÓXIMO A VENCER",IF(AC117=3,"EN TERMINO",IF(AC117=4,"CON AVANCE",IF(AC117=5,"CUMPLIDO",))))),"")</f>
        <v>CUMPLIDO</v>
      </c>
      <c r="X117" s="117" t="s">
        <v>1918</v>
      </c>
      <c r="Y117" s="117" t="str">
        <f t="shared" si="31"/>
        <v>H2AC2020</v>
      </c>
      <c r="Z117" s="126">
        <f>IF(A117&lt;&gt;"",1,Z116+1)</f>
        <v>1</v>
      </c>
      <c r="AA117" s="126" t="str">
        <f t="shared" si="32"/>
        <v>H2AC2020 - 1</v>
      </c>
      <c r="AB117" s="127">
        <f t="shared" si="27"/>
        <v>5</v>
      </c>
      <c r="AC117" s="127">
        <f t="shared" si="28"/>
        <v>5</v>
      </c>
      <c r="AD117" s="127" t="str">
        <f>IF(A117&lt;&gt;"",MID(F117,1,FIND(" ",F117,1)-1),AD116)</f>
        <v>H2AC2020.</v>
      </c>
      <c r="AE117" s="127" t="str">
        <f t="shared" si="29"/>
        <v>H2AC2020</v>
      </c>
      <c r="AF117" s="128"/>
      <c r="AG117" s="129"/>
      <c r="AH117" s="130"/>
    </row>
    <row r="118" spans="1:34" s="131" customFormat="1" ht="234.75" customHeight="1" x14ac:dyDescent="0.2">
      <c r="A118" s="117">
        <f>IF(ISBLANK(D118),"",COUNTA($D$2:D118))</f>
        <v>74</v>
      </c>
      <c r="B118" s="118">
        <f t="shared" si="33"/>
        <v>117</v>
      </c>
      <c r="C118" s="119"/>
      <c r="D118" s="117" t="s">
        <v>800</v>
      </c>
      <c r="E118" s="117" t="s">
        <v>1065</v>
      </c>
      <c r="F118" s="133" t="s">
        <v>1837</v>
      </c>
      <c r="G118" s="133" t="s">
        <v>1838</v>
      </c>
      <c r="H118" s="137" t="s">
        <v>1839</v>
      </c>
      <c r="I118" s="137" t="s">
        <v>1840</v>
      </c>
      <c r="J118" s="135" t="s">
        <v>1841</v>
      </c>
      <c r="K118" s="135">
        <v>1</v>
      </c>
      <c r="L118" s="147">
        <v>44640</v>
      </c>
      <c r="M118" s="161">
        <v>44793</v>
      </c>
      <c r="N118" s="145">
        <f t="shared" si="40"/>
        <v>21.857142857142858</v>
      </c>
      <c r="O118" s="121" t="s">
        <v>1718</v>
      </c>
      <c r="P118" s="121">
        <v>0</v>
      </c>
      <c r="Q118" s="146">
        <f>IF(P118/K118&gt;1,100,+P118/K118*100)</f>
        <v>0</v>
      </c>
      <c r="R118" s="123">
        <f>+N118*Q118/100</f>
        <v>0</v>
      </c>
      <c r="S118" s="123">
        <f>IF(M118&lt;=$AG$1,R118,0)</f>
        <v>0</v>
      </c>
      <c r="T118" s="123">
        <f>IF($AG$1&gt;=M118,N118,0)</f>
        <v>21.857142857142858</v>
      </c>
      <c r="U118" s="119"/>
      <c r="V118" s="125" t="str">
        <f>IF(Q118=100,"CUMPLIDA",IF(M118-$AG$1&lt;0,"VENCIDA",IF(M118-$AG$1&lt;=30,"PRÓXIMA A VENCER",IF(Q118&gt;0,"CON AVANCE","EN TERMINO"))))</f>
        <v>VENCIDA</v>
      </c>
      <c r="W118" s="125" t="str">
        <f>IF(A118&lt;&gt;"",IF(AC118=1,"VENCIDO",IF(AC118=2,"PRÓXIMO A VENCER",IF(AC118=3,"EN TERMINO",IF(AC118=4,"CON AVANCE",IF(AC118=5,"CUMPLIDO",))))),"")</f>
        <v>VENCIDO</v>
      </c>
      <c r="X118" s="117" t="s">
        <v>1918</v>
      </c>
      <c r="Y118" s="117" t="str">
        <f t="shared" si="31"/>
        <v>H3AC2020</v>
      </c>
      <c r="Z118" s="126">
        <f>IF(A118&lt;&gt;"",1,Z117+1)</f>
        <v>1</v>
      </c>
      <c r="AA118" s="126" t="str">
        <f t="shared" si="32"/>
        <v>H3AC2020 - 1</v>
      </c>
      <c r="AB118" s="127">
        <f t="shared" si="27"/>
        <v>1</v>
      </c>
      <c r="AC118" s="127">
        <f t="shared" si="28"/>
        <v>1</v>
      </c>
      <c r="AD118" s="127" t="str">
        <f>IF(A118&lt;&gt;"",MID(F118,1,FIND(" ",F118,1)-1),AD117)</f>
        <v>H3AC2020.</v>
      </c>
      <c r="AE118" s="127" t="str">
        <f t="shared" si="29"/>
        <v>H3AC2020</v>
      </c>
      <c r="AF118" s="128"/>
      <c r="AG118" s="129"/>
      <c r="AH118" s="130"/>
    </row>
    <row r="119" spans="1:34" s="131" customFormat="1" ht="234.75" customHeight="1" x14ac:dyDescent="0.2">
      <c r="A119" s="117">
        <f>IF(ISBLANK(D119),"",COUNTA($D$2:D119))</f>
        <v>75</v>
      </c>
      <c r="B119" s="118">
        <f t="shared" si="33"/>
        <v>118</v>
      </c>
      <c r="C119" s="119"/>
      <c r="D119" s="118" t="s">
        <v>800</v>
      </c>
      <c r="E119" s="117" t="s">
        <v>1073</v>
      </c>
      <c r="F119" s="133" t="s">
        <v>1842</v>
      </c>
      <c r="G119" s="133" t="s">
        <v>1843</v>
      </c>
      <c r="H119" s="137" t="s">
        <v>1617</v>
      </c>
      <c r="I119" s="137" t="s">
        <v>1617</v>
      </c>
      <c r="J119" s="135" t="s">
        <v>1502</v>
      </c>
      <c r="K119" s="135">
        <v>1</v>
      </c>
      <c r="L119" s="147">
        <v>44640</v>
      </c>
      <c r="M119" s="161">
        <v>44711</v>
      </c>
      <c r="N119" s="145">
        <f t="shared" si="40"/>
        <v>10.142857142857142</v>
      </c>
      <c r="O119" s="121" t="s">
        <v>1700</v>
      </c>
      <c r="P119" s="121">
        <v>1</v>
      </c>
      <c r="Q119" s="146">
        <f>IF(P119/K119&gt;1,100,+P119/K119*100)</f>
        <v>100</v>
      </c>
      <c r="R119" s="123">
        <f>+N119*Q119/100</f>
        <v>10.142857142857142</v>
      </c>
      <c r="S119" s="123">
        <f>IF(M119&lt;=$AG$1,R119,0)</f>
        <v>10.142857142857142</v>
      </c>
      <c r="T119" s="123">
        <f>IF($AG$1&gt;=M119,N119,0)</f>
        <v>10.142857142857142</v>
      </c>
      <c r="U119" s="119"/>
      <c r="V119" s="125" t="str">
        <f>IF(Q119=100,"CUMPLIDA",IF(M119-$AG$1&lt;0,"VENCIDA",IF(M119-$AG$1&lt;=30,"PRÓXIMA A VENCER",IF(Q119&gt;0,"CON AVANCE","EN TERMINO"))))</f>
        <v>CUMPLIDA</v>
      </c>
      <c r="W119" s="125" t="str">
        <f>IF(A119&lt;&gt;"",IF(AC119=1,"VENCIDO",IF(AC119=2,"PRÓXIMO A VENCER",IF(AC119=3,"EN TERMINO",IF(AC119=4,"CON AVANCE",IF(AC119=5,"CUMPLIDO",))))),"")</f>
        <v>CUMPLIDO</v>
      </c>
      <c r="X119" s="117" t="s">
        <v>1918</v>
      </c>
      <c r="Y119" s="117" t="str">
        <f t="shared" si="31"/>
        <v>H4AC2020</v>
      </c>
      <c r="Z119" s="126">
        <f>IF(A119&lt;&gt;"",1,Z118+1)</f>
        <v>1</v>
      </c>
      <c r="AA119" s="126" t="str">
        <f t="shared" si="32"/>
        <v>H4AC2020 - 1</v>
      </c>
      <c r="AB119" s="127">
        <f t="shared" si="27"/>
        <v>5</v>
      </c>
      <c r="AC119" s="127">
        <f t="shared" si="28"/>
        <v>5</v>
      </c>
      <c r="AD119" s="127" t="str">
        <f>IF(A119&lt;&gt;"",MID(F119,1,FIND(" ",F119,1)-1),AD118)</f>
        <v>H4AC2020.</v>
      </c>
      <c r="AE119" s="127" t="str">
        <f t="shared" si="29"/>
        <v>H4AC2020</v>
      </c>
      <c r="AF119" s="128"/>
      <c r="AG119" s="129"/>
      <c r="AH119" s="130"/>
    </row>
    <row r="120" spans="1:34" s="131" customFormat="1" ht="234.75" customHeight="1" x14ac:dyDescent="0.2">
      <c r="A120" s="117">
        <f>IF(ISBLANK(D120),"",COUNTA($D$2:D120))</f>
        <v>76</v>
      </c>
      <c r="B120" s="118">
        <f t="shared" si="33"/>
        <v>119</v>
      </c>
      <c r="C120" s="119"/>
      <c r="D120" s="118" t="s">
        <v>2395</v>
      </c>
      <c r="E120" s="117" t="s">
        <v>1073</v>
      </c>
      <c r="F120" s="133" t="s">
        <v>1844</v>
      </c>
      <c r="G120" s="133" t="s">
        <v>1845</v>
      </c>
      <c r="H120" s="137" t="s">
        <v>1846</v>
      </c>
      <c r="I120" s="137" t="s">
        <v>1847</v>
      </c>
      <c r="J120" s="135" t="s">
        <v>1848</v>
      </c>
      <c r="K120" s="135">
        <v>1</v>
      </c>
      <c r="L120" s="147">
        <v>44640</v>
      </c>
      <c r="M120" s="161">
        <v>44650</v>
      </c>
      <c r="N120" s="145">
        <f t="shared" si="40"/>
        <v>1.4285714285714286</v>
      </c>
      <c r="O120" s="121" t="s">
        <v>1849</v>
      </c>
      <c r="P120" s="121">
        <v>1</v>
      </c>
      <c r="Q120" s="146">
        <f>IF(P120/K120&gt;1,100,+P120/K120*100)</f>
        <v>100</v>
      </c>
      <c r="R120" s="123">
        <f>+N120*Q120/100</f>
        <v>1.4285714285714286</v>
      </c>
      <c r="S120" s="123">
        <f>IF(M120&lt;=$AG$1,R120,0)</f>
        <v>1.4285714285714286</v>
      </c>
      <c r="T120" s="123">
        <f>IF($AG$1&gt;=M120,N120,0)</f>
        <v>1.4285714285714286</v>
      </c>
      <c r="U120" s="119"/>
      <c r="V120" s="125" t="str">
        <f>IF(Q120=100,"CUMPLIDA",IF(M120-$AG$1&lt;0,"VENCIDA",IF(M120-$AG$1&lt;=30,"PRÓXIMA A VENCER",IF(Q120&gt;0,"CON AVANCE","EN TERMINO"))))</f>
        <v>CUMPLIDA</v>
      </c>
      <c r="W120" s="125" t="str">
        <f>IF(A120&lt;&gt;"",IF(AC120=1,"VENCIDO",IF(AC120=2,"PRÓXIMO A VENCER",IF(AC120=3,"EN TERMINO",IF(AC120=4,"CON AVANCE",IF(AC120=5,"CUMPLIDO",))))),"")</f>
        <v>CUMPLIDO</v>
      </c>
      <c r="X120" s="117" t="s">
        <v>1918</v>
      </c>
      <c r="Y120" s="117" t="str">
        <f t="shared" si="31"/>
        <v>H5AC2020</v>
      </c>
      <c r="Z120" s="126">
        <f>IF(A120&lt;&gt;"",1,Z119+1)</f>
        <v>1</v>
      </c>
      <c r="AA120" s="126" t="str">
        <f t="shared" si="32"/>
        <v>H5AC2020 - 1</v>
      </c>
      <c r="AB120" s="127">
        <f t="shared" si="27"/>
        <v>5</v>
      </c>
      <c r="AC120" s="127">
        <f t="shared" si="28"/>
        <v>5</v>
      </c>
      <c r="AD120" s="127" t="str">
        <f>IF(A120&lt;&gt;"",MID(F120,1,FIND(" ",F120,1)-1),AD119)</f>
        <v>H5AC2020.</v>
      </c>
      <c r="AE120" s="127" t="str">
        <f t="shared" si="29"/>
        <v>H5AC2020</v>
      </c>
      <c r="AF120" s="128"/>
      <c r="AG120" s="129"/>
      <c r="AH120" s="130"/>
    </row>
    <row r="121" spans="1:34" s="131" customFormat="1" ht="234.75" customHeight="1" x14ac:dyDescent="0.2">
      <c r="A121" s="117">
        <f>IF(ISBLANK(D121),"",COUNTA($D$2:D121))</f>
        <v>77</v>
      </c>
      <c r="B121" s="118">
        <f t="shared" si="33"/>
        <v>120</v>
      </c>
      <c r="C121" s="119"/>
      <c r="D121" s="118" t="s">
        <v>711</v>
      </c>
      <c r="E121" s="117" t="s">
        <v>1850</v>
      </c>
      <c r="F121" s="133" t="s">
        <v>1851</v>
      </c>
      <c r="G121" s="133" t="s">
        <v>1852</v>
      </c>
      <c r="H121" s="137" t="s">
        <v>1853</v>
      </c>
      <c r="I121" s="137" t="s">
        <v>1854</v>
      </c>
      <c r="J121" s="135" t="s">
        <v>1855</v>
      </c>
      <c r="K121" s="135">
        <v>1</v>
      </c>
      <c r="L121" s="147">
        <v>44640.31</v>
      </c>
      <c r="M121" s="161">
        <v>44681.31</v>
      </c>
      <c r="N121" s="145">
        <f t="shared" si="40"/>
        <v>5.8571428571428568</v>
      </c>
      <c r="O121" s="121" t="s">
        <v>1691</v>
      </c>
      <c r="P121" s="121">
        <v>1</v>
      </c>
      <c r="Q121" s="146">
        <f>IF(P121/K121&gt;1,100,+P121/K121*100)</f>
        <v>100</v>
      </c>
      <c r="R121" s="123">
        <f>+N121*Q121/100</f>
        <v>5.8571428571428568</v>
      </c>
      <c r="S121" s="123">
        <f>IF(M121&lt;=$AG$1,R121,0)</f>
        <v>5.8571428571428568</v>
      </c>
      <c r="T121" s="123">
        <f>IF($AG$1&gt;=M121,N121,0)</f>
        <v>5.8571428571428568</v>
      </c>
      <c r="U121" s="119"/>
      <c r="V121" s="125" t="str">
        <f>IF(Q121=100,"CUMPLIDA",IF(M121-$AG$1&lt;0,"VENCIDA",IF(M121-$AG$1&lt;=30,"PRÓXIMA A VENCER",IF(Q121&gt;0,"CON AVANCE","EN TERMINO"))))</f>
        <v>CUMPLIDA</v>
      </c>
      <c r="W121" s="125" t="str">
        <f>IF(A121&lt;&gt;"",IF(AC121=1,"VENCIDO",IF(AC121=2,"PRÓXIMO A VENCER",IF(AC121=3,"EN TERMINO",IF(AC121=4,"CON AVANCE",IF(AC121=5,"CUMPLIDO",))))),"")</f>
        <v>CUMPLIDO</v>
      </c>
      <c r="X121" s="117" t="s">
        <v>1918</v>
      </c>
      <c r="Y121" s="117" t="str">
        <f t="shared" si="31"/>
        <v>H6AC2020</v>
      </c>
      <c r="Z121" s="126">
        <f>IF(A121&lt;&gt;"",1,Z120+1)</f>
        <v>1</v>
      </c>
      <c r="AA121" s="126" t="str">
        <f t="shared" si="32"/>
        <v>H6AC2020 - 1</v>
      </c>
      <c r="AB121" s="127">
        <f t="shared" si="27"/>
        <v>5</v>
      </c>
      <c r="AC121" s="127">
        <f t="shared" si="28"/>
        <v>5</v>
      </c>
      <c r="AD121" s="127" t="str">
        <f>IF(A121&lt;&gt;"",MID(F121,1,FIND(" ",F121,1)-1),AD120)</f>
        <v>H6AC2020.</v>
      </c>
      <c r="AE121" s="127" t="str">
        <f t="shared" si="29"/>
        <v>H6AC2020</v>
      </c>
      <c r="AF121" s="128"/>
      <c r="AG121" s="129"/>
      <c r="AH121" s="130"/>
    </row>
    <row r="122" spans="1:34" s="131" customFormat="1" ht="234.75" customHeight="1" x14ac:dyDescent="0.2">
      <c r="A122" s="117">
        <f>IF(ISBLANK(D122),"",COUNTA($D$2:D122))</f>
        <v>78</v>
      </c>
      <c r="B122" s="118">
        <f t="shared" si="33"/>
        <v>121</v>
      </c>
      <c r="C122" s="119"/>
      <c r="D122" s="118" t="s">
        <v>710</v>
      </c>
      <c r="E122" s="117" t="s">
        <v>1073</v>
      </c>
      <c r="F122" s="133" t="s">
        <v>1856</v>
      </c>
      <c r="G122" s="133" t="s">
        <v>1857</v>
      </c>
      <c r="H122" s="137" t="s">
        <v>1858</v>
      </c>
      <c r="I122" s="137" t="s">
        <v>1859</v>
      </c>
      <c r="J122" s="135" t="s">
        <v>1860</v>
      </c>
      <c r="K122" s="135">
        <v>2</v>
      </c>
      <c r="L122" s="147">
        <v>44640.31</v>
      </c>
      <c r="M122" s="161">
        <v>44681.31</v>
      </c>
      <c r="N122" s="145">
        <f t="shared" si="40"/>
        <v>5.8571428571428568</v>
      </c>
      <c r="O122" s="121" t="s">
        <v>1691</v>
      </c>
      <c r="P122" s="121">
        <v>2</v>
      </c>
      <c r="Q122" s="146">
        <f>IF(P122/K122&gt;1,100,+P122/K122*100)</f>
        <v>100</v>
      </c>
      <c r="R122" s="123">
        <f>+N122*Q122/100</f>
        <v>5.8571428571428568</v>
      </c>
      <c r="S122" s="123">
        <f>IF(M122&lt;=$AG$1,R122,0)</f>
        <v>5.8571428571428568</v>
      </c>
      <c r="T122" s="123">
        <f>IF($AG$1&gt;=M122,N122,0)</f>
        <v>5.8571428571428568</v>
      </c>
      <c r="U122" s="119"/>
      <c r="V122" s="125" t="str">
        <f>IF(Q122=100,"CUMPLIDA",IF(M122-$AG$1&lt;0,"VENCIDA",IF(M122-$AG$1&lt;=30,"PRÓXIMA A VENCER",IF(Q122&gt;0,"CON AVANCE","EN TERMINO"))))</f>
        <v>CUMPLIDA</v>
      </c>
      <c r="W122" s="125" t="str">
        <f>IF(A122&lt;&gt;"",IF(AC122=1,"VENCIDO",IF(AC122=2,"PRÓXIMO A VENCER",IF(AC122=3,"EN TERMINO",IF(AC122=4,"CON AVANCE",IF(AC122=5,"CUMPLIDO",))))),"")</f>
        <v>CUMPLIDO</v>
      </c>
      <c r="X122" s="117" t="s">
        <v>1918</v>
      </c>
      <c r="Y122" s="117" t="str">
        <f t="shared" si="31"/>
        <v>H7AC2020</v>
      </c>
      <c r="Z122" s="126">
        <f>IF(A122&lt;&gt;"",1,Z121+1)</f>
        <v>1</v>
      </c>
      <c r="AA122" s="126" t="str">
        <f t="shared" si="32"/>
        <v>H7AC2020 - 1</v>
      </c>
      <c r="AB122" s="127">
        <f t="shared" si="27"/>
        <v>5</v>
      </c>
      <c r="AC122" s="127">
        <f t="shared" si="28"/>
        <v>5</v>
      </c>
      <c r="AD122" s="127" t="str">
        <f>IF(A122&lt;&gt;"",MID(F122,1,FIND(" ",F122,1)-1),AD121)</f>
        <v>H7AC2020.</v>
      </c>
      <c r="AE122" s="127" t="str">
        <f t="shared" si="29"/>
        <v>H7AC2020</v>
      </c>
      <c r="AF122" s="128"/>
      <c r="AG122" s="129"/>
      <c r="AH122" s="130"/>
    </row>
    <row r="123" spans="1:34" s="131" customFormat="1" ht="234.75" customHeight="1" x14ac:dyDescent="0.2">
      <c r="A123" s="117">
        <f>IF(ISBLANK(D123),"",COUNTA($D$2:D123))</f>
        <v>79</v>
      </c>
      <c r="B123" s="118">
        <f t="shared" si="33"/>
        <v>122</v>
      </c>
      <c r="C123" s="119"/>
      <c r="D123" s="118" t="s">
        <v>800</v>
      </c>
      <c r="E123" s="117" t="s">
        <v>1065</v>
      </c>
      <c r="F123" s="133" t="s">
        <v>1861</v>
      </c>
      <c r="G123" s="133" t="s">
        <v>1862</v>
      </c>
      <c r="H123" s="137" t="s">
        <v>1863</v>
      </c>
      <c r="I123" s="137" t="s">
        <v>1864</v>
      </c>
      <c r="J123" s="135" t="s">
        <v>1865</v>
      </c>
      <c r="K123" s="135">
        <v>1</v>
      </c>
      <c r="L123" s="147">
        <v>44623</v>
      </c>
      <c r="M123" s="161">
        <v>44711</v>
      </c>
      <c r="N123" s="145">
        <f t="shared" si="40"/>
        <v>12.571428571428571</v>
      </c>
      <c r="O123" s="121" t="s">
        <v>1695</v>
      </c>
      <c r="P123" s="121">
        <v>0</v>
      </c>
      <c r="Q123" s="146">
        <f>IF(P123/K123&gt;1,100,+P123/K123*100)</f>
        <v>0</v>
      </c>
      <c r="R123" s="123">
        <f>+N123*Q123/100</f>
        <v>0</v>
      </c>
      <c r="S123" s="123">
        <f>IF(M123&lt;=$AG$1,R123,0)</f>
        <v>0</v>
      </c>
      <c r="T123" s="123">
        <f>IF($AG$1&gt;=M123,N123,0)</f>
        <v>12.571428571428571</v>
      </c>
      <c r="U123" s="119"/>
      <c r="V123" s="125" t="str">
        <f>IF(Q123=100,"CUMPLIDA",IF(M123-$AG$1&lt;0,"VENCIDA",IF(M123-$AG$1&lt;=30,"PRÓXIMA A VENCER",IF(Q123&gt;0,"CON AVANCE","EN TERMINO"))))</f>
        <v>VENCIDA</v>
      </c>
      <c r="W123" s="125" t="str">
        <f>IF(A123&lt;&gt;"",IF(AC123=1,"VENCIDO",IF(AC123=2,"PRÓXIMO A VENCER",IF(AC123=3,"EN TERMINO",IF(AC123=4,"CON AVANCE",IF(AC123=5,"CUMPLIDO",))))),"")</f>
        <v>VENCIDO</v>
      </c>
      <c r="X123" s="117" t="s">
        <v>1918</v>
      </c>
      <c r="Y123" s="117" t="str">
        <f t="shared" si="31"/>
        <v>H8AC2020</v>
      </c>
      <c r="Z123" s="126">
        <f>IF(A123&lt;&gt;"",1,Z122+1)</f>
        <v>1</v>
      </c>
      <c r="AA123" s="126" t="str">
        <f t="shared" si="32"/>
        <v>H8AC2020 - 1</v>
      </c>
      <c r="AB123" s="127">
        <f t="shared" si="27"/>
        <v>1</v>
      </c>
      <c r="AC123" s="127">
        <f t="shared" si="28"/>
        <v>1</v>
      </c>
      <c r="AD123" s="127" t="str">
        <f>IF(A123&lt;&gt;"",MID(F123,1,FIND(" ",F123,1)-1),AD122)</f>
        <v>H8AC2020.</v>
      </c>
      <c r="AE123" s="127" t="str">
        <f t="shared" si="29"/>
        <v>H8AC2020</v>
      </c>
      <c r="AF123" s="128"/>
      <c r="AG123" s="129"/>
      <c r="AH123" s="130"/>
    </row>
    <row r="124" spans="1:34" s="131" customFormat="1" ht="234.75" customHeight="1" x14ac:dyDescent="0.2">
      <c r="A124" s="117">
        <f>IF(ISBLANK(D124),"",COUNTA($D$2:D124))</f>
        <v>80</v>
      </c>
      <c r="B124" s="118">
        <f t="shared" si="33"/>
        <v>123</v>
      </c>
      <c r="C124" s="119"/>
      <c r="D124" s="121" t="s">
        <v>710</v>
      </c>
      <c r="E124" s="140" t="s">
        <v>1073</v>
      </c>
      <c r="F124" s="139" t="s">
        <v>1866</v>
      </c>
      <c r="G124" s="139" t="s">
        <v>1867</v>
      </c>
      <c r="H124" s="134" t="s">
        <v>1868</v>
      </c>
      <c r="I124" s="134" t="s">
        <v>1617</v>
      </c>
      <c r="J124" s="132" t="s">
        <v>1869</v>
      </c>
      <c r="K124" s="132">
        <v>1</v>
      </c>
      <c r="L124" s="147">
        <v>44640</v>
      </c>
      <c r="M124" s="161">
        <v>44711</v>
      </c>
      <c r="N124" s="145">
        <f t="shared" si="40"/>
        <v>10.142857142857142</v>
      </c>
      <c r="O124" s="121" t="s">
        <v>1870</v>
      </c>
      <c r="P124" s="121">
        <v>1</v>
      </c>
      <c r="Q124" s="146">
        <f>IF(P124/K124&gt;1,100,+P124/K124*100)</f>
        <v>100</v>
      </c>
      <c r="R124" s="123">
        <f>+N124*Q124/100</f>
        <v>10.142857142857142</v>
      </c>
      <c r="S124" s="123">
        <f>IF(M124&lt;=$AG$1,R124,0)</f>
        <v>10.142857142857142</v>
      </c>
      <c r="T124" s="123">
        <f>IF($AG$1&gt;=M124,N124,0)</f>
        <v>10.142857142857142</v>
      </c>
      <c r="U124" s="119"/>
      <c r="V124" s="125" t="str">
        <f>IF(Q124=100,"CUMPLIDA",IF(M124-$AG$1&lt;0,"VENCIDA",IF(M124-$AG$1&lt;=30,"PRÓXIMA A VENCER",IF(Q124&gt;0,"CON AVANCE","EN TERMINO"))))</f>
        <v>CUMPLIDA</v>
      </c>
      <c r="W124" s="125" t="str">
        <f>IF(A124&lt;&gt;"",IF(AC124=1,"VENCIDO",IF(AC124=2,"PRÓXIMO A VENCER",IF(AC124=3,"EN TERMINO",IF(AC124=4,"CON AVANCE",IF(AC124=5,"CUMPLIDO",))))),"")</f>
        <v>CUMPLIDO</v>
      </c>
      <c r="X124" s="117" t="s">
        <v>1918</v>
      </c>
      <c r="Y124" s="117" t="str">
        <f t="shared" si="31"/>
        <v>H9AC2020</v>
      </c>
      <c r="Z124" s="126">
        <f>IF(A124&lt;&gt;"",1,Z123+1)</f>
        <v>1</v>
      </c>
      <c r="AA124" s="126" t="str">
        <f t="shared" si="32"/>
        <v>H9AC2020 - 1</v>
      </c>
      <c r="AB124" s="127">
        <f t="shared" si="27"/>
        <v>5</v>
      </c>
      <c r="AC124" s="127">
        <f t="shared" si="28"/>
        <v>5</v>
      </c>
      <c r="AD124" s="127" t="str">
        <f>IF(A124&lt;&gt;"",MID(F124,1,FIND(" ",F124,1)-1),AD123)</f>
        <v>H9AC2020.</v>
      </c>
      <c r="AE124" s="127" t="str">
        <f t="shared" si="29"/>
        <v>H9AC2020</v>
      </c>
      <c r="AF124" s="128"/>
      <c r="AG124" s="129"/>
      <c r="AH124" s="130"/>
    </row>
    <row r="125" spans="1:34" s="131" customFormat="1" ht="234.75" customHeight="1" x14ac:dyDescent="0.2">
      <c r="A125" s="117">
        <f>IF(ISBLANK(D125),"",COUNTA($D$2:D125))</f>
        <v>81</v>
      </c>
      <c r="B125" s="118">
        <f t="shared" si="33"/>
        <v>124</v>
      </c>
      <c r="C125" s="119"/>
      <c r="D125" s="121" t="s">
        <v>710</v>
      </c>
      <c r="E125" s="140" t="s">
        <v>1073</v>
      </c>
      <c r="F125" s="139" t="s">
        <v>1871</v>
      </c>
      <c r="G125" s="139" t="s">
        <v>1872</v>
      </c>
      <c r="H125" s="134" t="s">
        <v>1868</v>
      </c>
      <c r="I125" s="134" t="s">
        <v>1617</v>
      </c>
      <c r="J125" s="132" t="s">
        <v>1869</v>
      </c>
      <c r="K125" s="132">
        <v>1</v>
      </c>
      <c r="L125" s="147">
        <v>44640</v>
      </c>
      <c r="M125" s="161">
        <v>44711</v>
      </c>
      <c r="N125" s="145">
        <f t="shared" si="40"/>
        <v>10.142857142857142</v>
      </c>
      <c r="O125" s="121" t="s">
        <v>1870</v>
      </c>
      <c r="P125" s="121">
        <v>1</v>
      </c>
      <c r="Q125" s="146">
        <f>IF(P125/K125&gt;1,100,+P125/K125*100)</f>
        <v>100</v>
      </c>
      <c r="R125" s="123">
        <f>+N125*Q125/100</f>
        <v>10.142857142857142</v>
      </c>
      <c r="S125" s="123">
        <f>IF(M125&lt;=$AG$1,R125,0)</f>
        <v>10.142857142857142</v>
      </c>
      <c r="T125" s="123">
        <f>IF($AG$1&gt;=M125,N125,0)</f>
        <v>10.142857142857142</v>
      </c>
      <c r="U125" s="119"/>
      <c r="V125" s="125" t="str">
        <f>IF(Q125=100,"CUMPLIDA",IF(M125-$AG$1&lt;0,"VENCIDA",IF(M125-$AG$1&lt;=30,"PRÓXIMA A VENCER",IF(Q125&gt;0,"CON AVANCE","EN TERMINO"))))</f>
        <v>CUMPLIDA</v>
      </c>
      <c r="W125" s="125" t="str">
        <f>IF(A125&lt;&gt;"",IF(AC125=1,"VENCIDO",IF(AC125=2,"PRÓXIMO A VENCER",IF(AC125=3,"EN TERMINO",IF(AC125=4,"CON AVANCE",IF(AC125=5,"CUMPLIDO",))))),"")</f>
        <v>CUMPLIDO</v>
      </c>
      <c r="X125" s="117" t="s">
        <v>1918</v>
      </c>
      <c r="Y125" s="117" t="str">
        <f t="shared" si="31"/>
        <v>H10AC2020</v>
      </c>
      <c r="Z125" s="126">
        <f>IF(A125&lt;&gt;"",1,Z124+1)</f>
        <v>1</v>
      </c>
      <c r="AA125" s="126" t="str">
        <f t="shared" si="32"/>
        <v>H10AC2020 - 1</v>
      </c>
      <c r="AB125" s="127">
        <f t="shared" si="27"/>
        <v>5</v>
      </c>
      <c r="AC125" s="127">
        <f t="shared" si="28"/>
        <v>5</v>
      </c>
      <c r="AD125" s="127" t="str">
        <f>IF(A125&lt;&gt;"",MID(F125,1,FIND(" ",F125,1)-1),AD124)</f>
        <v>H10AC2020.</v>
      </c>
      <c r="AE125" s="127" t="str">
        <f t="shared" si="29"/>
        <v>H10AC2020</v>
      </c>
      <c r="AF125" s="128"/>
      <c r="AG125" s="129"/>
      <c r="AH125" s="130"/>
    </row>
    <row r="126" spans="1:34" s="131" customFormat="1" ht="234.75" customHeight="1" x14ac:dyDescent="0.2">
      <c r="A126" s="117">
        <f>IF(ISBLANK(D126),"",COUNTA($D$2:D126))</f>
        <v>82</v>
      </c>
      <c r="B126" s="118">
        <f t="shared" si="33"/>
        <v>125</v>
      </c>
      <c r="C126" s="119"/>
      <c r="D126" s="121" t="s">
        <v>711</v>
      </c>
      <c r="E126" s="140" t="s">
        <v>1073</v>
      </c>
      <c r="F126" s="139" t="s">
        <v>1873</v>
      </c>
      <c r="G126" s="139" t="s">
        <v>1874</v>
      </c>
      <c r="H126" s="134" t="s">
        <v>1875</v>
      </c>
      <c r="I126" s="134" t="s">
        <v>1876</v>
      </c>
      <c r="J126" s="132" t="s">
        <v>1877</v>
      </c>
      <c r="K126" s="132">
        <v>1</v>
      </c>
      <c r="L126" s="147">
        <v>44640</v>
      </c>
      <c r="M126" s="161">
        <v>44711</v>
      </c>
      <c r="N126" s="145">
        <f t="shared" si="40"/>
        <v>10.142857142857142</v>
      </c>
      <c r="O126" s="121" t="s">
        <v>1695</v>
      </c>
      <c r="P126" s="121">
        <v>0</v>
      </c>
      <c r="Q126" s="146">
        <f>IF(P126/K126&gt;1,100,+P126/K126*100)</f>
        <v>0</v>
      </c>
      <c r="R126" s="123">
        <f>+N126*Q126/100</f>
        <v>0</v>
      </c>
      <c r="S126" s="123">
        <f>IF(M126&lt;=$AG$1,R126,0)</f>
        <v>0</v>
      </c>
      <c r="T126" s="123">
        <f>IF($AG$1&gt;=M126,N126,0)</f>
        <v>10.142857142857142</v>
      </c>
      <c r="U126" s="119"/>
      <c r="V126" s="125" t="str">
        <f>IF(Q126=100,"CUMPLIDA",IF(M126-$AG$1&lt;0,"VENCIDA",IF(M126-$AG$1&lt;=30,"PRÓXIMA A VENCER",IF(Q126&gt;0,"CON AVANCE","EN TERMINO"))))</f>
        <v>VENCIDA</v>
      </c>
      <c r="W126" s="125" t="str">
        <f>IF(A126&lt;&gt;"",IF(AC126=1,"VENCIDO",IF(AC126=2,"PRÓXIMO A VENCER",IF(AC126=3,"EN TERMINO",IF(AC126=4,"CON AVANCE",IF(AC126=5,"CUMPLIDO",))))),"")</f>
        <v>VENCIDO</v>
      </c>
      <c r="X126" s="117" t="s">
        <v>1918</v>
      </c>
      <c r="Y126" s="117" t="str">
        <f t="shared" si="31"/>
        <v>H11AC2020</v>
      </c>
      <c r="Z126" s="126">
        <f>IF(A126&lt;&gt;"",1,Z125+1)</f>
        <v>1</v>
      </c>
      <c r="AA126" s="126" t="str">
        <f t="shared" si="32"/>
        <v>H11AC2020 - 1</v>
      </c>
      <c r="AB126" s="127">
        <f t="shared" si="27"/>
        <v>1</v>
      </c>
      <c r="AC126" s="127">
        <f t="shared" si="28"/>
        <v>1</v>
      </c>
      <c r="AD126" s="127" t="str">
        <f>IF(A126&lt;&gt;"",MID(F126,1,FIND(" ",F126,1)-1),AD125)</f>
        <v>H11AC2020.</v>
      </c>
      <c r="AE126" s="127" t="str">
        <f t="shared" si="29"/>
        <v>H11AC2020</v>
      </c>
      <c r="AF126" s="128"/>
      <c r="AG126" s="129"/>
      <c r="AH126" s="130"/>
    </row>
    <row r="127" spans="1:34" s="131" customFormat="1" ht="234.75" customHeight="1" x14ac:dyDescent="0.2">
      <c r="A127" s="117">
        <f>IF(ISBLANK(D127),"",COUNTA($D$2:D127))</f>
        <v>83</v>
      </c>
      <c r="B127" s="118">
        <f t="shared" si="33"/>
        <v>126</v>
      </c>
      <c r="C127" s="119"/>
      <c r="D127" s="121" t="s">
        <v>710</v>
      </c>
      <c r="E127" s="140" t="s">
        <v>1878</v>
      </c>
      <c r="F127" s="139" t="s">
        <v>1879</v>
      </c>
      <c r="G127" s="139" t="s">
        <v>1880</v>
      </c>
      <c r="H127" s="134" t="s">
        <v>1238</v>
      </c>
      <c r="I127" s="134" t="s">
        <v>1245</v>
      </c>
      <c r="J127" s="132" t="s">
        <v>1240</v>
      </c>
      <c r="K127" s="132">
        <v>1</v>
      </c>
      <c r="L127" s="147">
        <v>44640</v>
      </c>
      <c r="M127" s="161">
        <v>44742</v>
      </c>
      <c r="N127" s="145">
        <f t="shared" si="40"/>
        <v>14.571428571428571</v>
      </c>
      <c r="O127" s="121" t="s">
        <v>1881</v>
      </c>
      <c r="P127" s="121">
        <v>1</v>
      </c>
      <c r="Q127" s="146">
        <f>IF(P127/K127&gt;1,100,+P127/K127*100)</f>
        <v>100</v>
      </c>
      <c r="R127" s="123">
        <f>+N127*Q127/100</f>
        <v>14.571428571428571</v>
      </c>
      <c r="S127" s="123">
        <f>IF(M127&lt;=$AG$1,R127,0)</f>
        <v>14.571428571428571</v>
      </c>
      <c r="T127" s="123">
        <f>IF($AG$1&gt;=M127,N127,0)</f>
        <v>14.571428571428571</v>
      </c>
      <c r="U127" s="119"/>
      <c r="V127" s="125" t="str">
        <f>IF(Q127=100,"CUMPLIDA",IF(M127-$AG$1&lt;0,"VENCIDA",IF(M127-$AG$1&lt;=30,"PRÓXIMA A VENCER",IF(Q127&gt;0,"CON AVANCE","EN TERMINO"))))</f>
        <v>CUMPLIDA</v>
      </c>
      <c r="W127" s="125" t="str">
        <f>IF(A127&lt;&gt;"",IF(AC127=1,"VENCIDO",IF(AC127=2,"PRÓXIMO A VENCER",IF(AC127=3,"EN TERMINO",IF(AC127=4,"CON AVANCE",IF(AC127=5,"CUMPLIDO",))))),"")</f>
        <v>CUMPLIDO</v>
      </c>
      <c r="X127" s="117" t="s">
        <v>1918</v>
      </c>
      <c r="Y127" s="117" t="str">
        <f t="shared" si="31"/>
        <v>H12AC2020</v>
      </c>
      <c r="Z127" s="126">
        <f>IF(A127&lt;&gt;"",1,Z126+1)</f>
        <v>1</v>
      </c>
      <c r="AA127" s="126" t="str">
        <f t="shared" si="32"/>
        <v>H12AC2020 - 1</v>
      </c>
      <c r="AB127" s="127">
        <f t="shared" si="27"/>
        <v>5</v>
      </c>
      <c r="AC127" s="127">
        <f t="shared" si="28"/>
        <v>5</v>
      </c>
      <c r="AD127" s="127" t="str">
        <f>IF(A127&lt;&gt;"",MID(F127,1,FIND(" ",F127,1)-1),AD126)</f>
        <v>H12AC2020.</v>
      </c>
      <c r="AE127" s="127" t="str">
        <f t="shared" si="29"/>
        <v>H12AC2020</v>
      </c>
      <c r="AF127" s="128"/>
      <c r="AG127" s="129"/>
      <c r="AH127" s="130"/>
    </row>
    <row r="128" spans="1:34" s="131" customFormat="1" ht="234.75" customHeight="1" x14ac:dyDescent="0.2">
      <c r="A128" s="117">
        <f>IF(ISBLANK(D128),"",COUNTA($D$2:D128))</f>
        <v>84</v>
      </c>
      <c r="B128" s="118">
        <f t="shared" si="33"/>
        <v>127</v>
      </c>
      <c r="C128" s="119"/>
      <c r="D128" s="121" t="s">
        <v>800</v>
      </c>
      <c r="E128" s="140" t="s">
        <v>1878</v>
      </c>
      <c r="F128" s="139" t="s">
        <v>1882</v>
      </c>
      <c r="G128" s="139" t="s">
        <v>1883</v>
      </c>
      <c r="H128" s="134" t="s">
        <v>1238</v>
      </c>
      <c r="I128" s="134" t="s">
        <v>1245</v>
      </c>
      <c r="J128" s="132" t="s">
        <v>1240</v>
      </c>
      <c r="K128" s="132">
        <v>1</v>
      </c>
      <c r="L128" s="147">
        <v>44640</v>
      </c>
      <c r="M128" s="161">
        <v>44742</v>
      </c>
      <c r="N128" s="145">
        <f t="shared" si="40"/>
        <v>14.571428571428571</v>
      </c>
      <c r="O128" s="121" t="s">
        <v>1881</v>
      </c>
      <c r="P128" s="121">
        <v>1</v>
      </c>
      <c r="Q128" s="146">
        <f>IF(P128/K128&gt;1,100,+P128/K128*100)</f>
        <v>100</v>
      </c>
      <c r="R128" s="123">
        <f>+N128*Q128/100</f>
        <v>14.571428571428571</v>
      </c>
      <c r="S128" s="123">
        <f>IF(M128&lt;=$AG$1,R128,0)</f>
        <v>14.571428571428571</v>
      </c>
      <c r="T128" s="123">
        <f>IF($AG$1&gt;=M128,N128,0)</f>
        <v>14.571428571428571</v>
      </c>
      <c r="U128" s="119"/>
      <c r="V128" s="125" t="str">
        <f>IF(Q128=100,"CUMPLIDA",IF(M128-$AG$1&lt;0,"VENCIDA",IF(M128-$AG$1&lt;=30,"PRÓXIMA A VENCER",IF(Q128&gt;0,"CON AVANCE","EN TERMINO"))))</f>
        <v>CUMPLIDA</v>
      </c>
      <c r="W128" s="125" t="str">
        <f>IF(A128&lt;&gt;"",IF(AC128=1,"VENCIDO",IF(AC128=2,"PRÓXIMO A VENCER",IF(AC128=3,"EN TERMINO",IF(AC128=4,"CON AVANCE",IF(AC128=5,"CUMPLIDO",))))),"")</f>
        <v>CUMPLIDO</v>
      </c>
      <c r="X128" s="117" t="s">
        <v>1918</v>
      </c>
      <c r="Y128" s="117" t="str">
        <f t="shared" si="31"/>
        <v>H13AC2020</v>
      </c>
      <c r="Z128" s="126">
        <f>IF(A128&lt;&gt;"",1,Z127+1)</f>
        <v>1</v>
      </c>
      <c r="AA128" s="126" t="str">
        <f t="shared" si="32"/>
        <v>H13AC2020 - 1</v>
      </c>
      <c r="AB128" s="127">
        <f t="shared" si="27"/>
        <v>5</v>
      </c>
      <c r="AC128" s="127">
        <f t="shared" si="28"/>
        <v>5</v>
      </c>
      <c r="AD128" s="127" t="str">
        <f>IF(A128&lt;&gt;"",MID(F128,1,FIND(" ",F128,1)-1),AD127)</f>
        <v>H13AC2020.</v>
      </c>
      <c r="AE128" s="127" t="str">
        <f t="shared" si="29"/>
        <v>H13AC2020</v>
      </c>
      <c r="AF128" s="128"/>
      <c r="AG128" s="129"/>
      <c r="AH128" s="130"/>
    </row>
    <row r="129" spans="1:34" s="131" customFormat="1" ht="234.75" customHeight="1" x14ac:dyDescent="0.2">
      <c r="A129" s="117">
        <f>IF(ISBLANK(D129),"",COUNTA($D$2:D129))</f>
        <v>85</v>
      </c>
      <c r="B129" s="118">
        <f t="shared" si="33"/>
        <v>128</v>
      </c>
      <c r="C129" s="119"/>
      <c r="D129" s="121" t="s">
        <v>710</v>
      </c>
      <c r="E129" s="140" t="s">
        <v>1826</v>
      </c>
      <c r="F129" s="120" t="s">
        <v>1884</v>
      </c>
      <c r="G129" s="141" t="s">
        <v>1885</v>
      </c>
      <c r="H129" s="134" t="s">
        <v>1238</v>
      </c>
      <c r="I129" s="134" t="s">
        <v>1245</v>
      </c>
      <c r="J129" s="132" t="s">
        <v>1240</v>
      </c>
      <c r="K129" s="132">
        <v>1</v>
      </c>
      <c r="L129" s="147">
        <v>44640</v>
      </c>
      <c r="M129" s="161">
        <v>44742</v>
      </c>
      <c r="N129" s="145">
        <f t="shared" si="40"/>
        <v>14.571428571428571</v>
      </c>
      <c r="O129" s="121" t="s">
        <v>1881</v>
      </c>
      <c r="P129" s="121">
        <v>1</v>
      </c>
      <c r="Q129" s="146">
        <f>IF(P129/K129&gt;1,100,+P129/K129*100)</f>
        <v>100</v>
      </c>
      <c r="R129" s="123">
        <f>+N129*Q129/100</f>
        <v>14.571428571428571</v>
      </c>
      <c r="S129" s="123">
        <f>IF(M129&lt;=$AG$1,R129,0)</f>
        <v>14.571428571428571</v>
      </c>
      <c r="T129" s="123">
        <f>IF($AG$1&gt;=M129,N129,0)</f>
        <v>14.571428571428571</v>
      </c>
      <c r="U129" s="119"/>
      <c r="V129" s="125" t="str">
        <f>IF(Q129=100,"CUMPLIDA",IF(M129-$AG$1&lt;0,"VENCIDA",IF(M129-$AG$1&lt;=30,"PRÓXIMA A VENCER",IF(Q129&gt;0,"CON AVANCE","EN TERMINO"))))</f>
        <v>CUMPLIDA</v>
      </c>
      <c r="W129" s="125" t="str">
        <f>IF(A129&lt;&gt;"",IF(AC129=1,"VENCIDO",IF(AC129=2,"PRÓXIMO A VENCER",IF(AC129=3,"EN TERMINO",IF(AC129=4,"CON AVANCE",IF(AC129=5,"CUMPLIDO",))))),"")</f>
        <v>CUMPLIDO</v>
      </c>
      <c r="X129" s="117" t="s">
        <v>1918</v>
      </c>
      <c r="Y129" s="117" t="str">
        <f t="shared" si="31"/>
        <v>H14AC2020</v>
      </c>
      <c r="Z129" s="126">
        <f>IF(A129&lt;&gt;"",1,Z128+1)</f>
        <v>1</v>
      </c>
      <c r="AA129" s="126" t="str">
        <f t="shared" si="32"/>
        <v>H14AC2020 - 1</v>
      </c>
      <c r="AB129" s="127">
        <f t="shared" si="27"/>
        <v>5</v>
      </c>
      <c r="AC129" s="127">
        <f t="shared" si="28"/>
        <v>5</v>
      </c>
      <c r="AD129" s="127" t="str">
        <f>IF(A129&lt;&gt;"",MID(F129,1,FIND(" ",F129,1)-1),AD128)</f>
        <v>H14AC2020.</v>
      </c>
      <c r="AE129" s="127" t="str">
        <f t="shared" si="29"/>
        <v>H14AC2020</v>
      </c>
      <c r="AF129" s="128"/>
      <c r="AG129" s="129"/>
      <c r="AH129" s="130"/>
    </row>
    <row r="130" spans="1:34" s="131" customFormat="1" ht="234.75" customHeight="1" x14ac:dyDescent="0.2">
      <c r="A130" s="117">
        <f>IF(ISBLANK(D130),"",COUNTA($D$2:D130))</f>
        <v>86</v>
      </c>
      <c r="B130" s="118">
        <f t="shared" si="33"/>
        <v>129</v>
      </c>
      <c r="C130" s="119"/>
      <c r="D130" s="121" t="s">
        <v>711</v>
      </c>
      <c r="E130" s="140" t="s">
        <v>1073</v>
      </c>
      <c r="F130" s="139" t="s">
        <v>1886</v>
      </c>
      <c r="G130" s="139" t="s">
        <v>1887</v>
      </c>
      <c r="H130" s="134" t="s">
        <v>1888</v>
      </c>
      <c r="I130" s="134" t="s">
        <v>1617</v>
      </c>
      <c r="J130" s="132" t="s">
        <v>1502</v>
      </c>
      <c r="K130" s="132">
        <v>1</v>
      </c>
      <c r="L130" s="147">
        <v>44640</v>
      </c>
      <c r="M130" s="161">
        <v>44711</v>
      </c>
      <c r="N130" s="145">
        <f t="shared" si="40"/>
        <v>10.142857142857142</v>
      </c>
      <c r="O130" s="121" t="s">
        <v>1704</v>
      </c>
      <c r="P130" s="121">
        <v>1</v>
      </c>
      <c r="Q130" s="146">
        <f>IF(P130/K130&gt;1,100,+P130/K130*100)</f>
        <v>100</v>
      </c>
      <c r="R130" s="123">
        <f>+N130*Q130/100</f>
        <v>10.142857142857142</v>
      </c>
      <c r="S130" s="123">
        <f>IF(M130&lt;=$AG$1,R130,0)</f>
        <v>10.142857142857142</v>
      </c>
      <c r="T130" s="123">
        <f>IF($AG$1&gt;=M130,N130,0)</f>
        <v>10.142857142857142</v>
      </c>
      <c r="U130" s="119"/>
      <c r="V130" s="125" t="str">
        <f>IF(Q130=100,"CUMPLIDA",IF(M130-$AG$1&lt;0,"VENCIDA",IF(M130-$AG$1&lt;=30,"PRÓXIMA A VENCER",IF(Q130&gt;0,"CON AVANCE","EN TERMINO"))))</f>
        <v>CUMPLIDA</v>
      </c>
      <c r="W130" s="125" t="str">
        <f>IF(A130&lt;&gt;"",IF(AC130=1,"VENCIDO",IF(AC130=2,"PRÓXIMO A VENCER",IF(AC130=3,"EN TERMINO",IF(AC130=4,"CON AVANCE",IF(AC130=5,"CUMPLIDO",))))),"")</f>
        <v>CUMPLIDO</v>
      </c>
      <c r="X130" s="117" t="s">
        <v>1918</v>
      </c>
      <c r="Y130" s="117" t="str">
        <f t="shared" si="31"/>
        <v>H15AC2020</v>
      </c>
      <c r="Z130" s="126">
        <f>IF(A130&lt;&gt;"",1,Z129+1)</f>
        <v>1</v>
      </c>
      <c r="AA130" s="126" t="str">
        <f t="shared" si="32"/>
        <v>H15AC2020 - 1</v>
      </c>
      <c r="AB130" s="127">
        <f t="shared" si="27"/>
        <v>5</v>
      </c>
      <c r="AC130" s="127">
        <f t="shared" si="28"/>
        <v>5</v>
      </c>
      <c r="AD130" s="127" t="str">
        <f>IF(A130&lt;&gt;"",MID(F130,1,FIND(" ",F130,1)-1),AD129)</f>
        <v>H15AC2020.</v>
      </c>
      <c r="AE130" s="127" t="str">
        <f t="shared" si="29"/>
        <v>H15AC2020</v>
      </c>
      <c r="AF130" s="128"/>
      <c r="AG130" s="129"/>
      <c r="AH130" s="130"/>
    </row>
    <row r="131" spans="1:34" s="131" customFormat="1" ht="234.75" customHeight="1" x14ac:dyDescent="0.2">
      <c r="A131" s="117">
        <f>IF(ISBLANK(D131),"",COUNTA($D$2:D131))</f>
        <v>87</v>
      </c>
      <c r="B131" s="118">
        <f t="shared" si="33"/>
        <v>130</v>
      </c>
      <c r="C131" s="119"/>
      <c r="D131" s="121" t="s">
        <v>710</v>
      </c>
      <c r="E131" s="140" t="s">
        <v>1826</v>
      </c>
      <c r="F131" s="139" t="s">
        <v>1889</v>
      </c>
      <c r="G131" s="139" t="s">
        <v>1890</v>
      </c>
      <c r="H131" s="134" t="s">
        <v>1238</v>
      </c>
      <c r="I131" s="134" t="s">
        <v>1245</v>
      </c>
      <c r="J131" s="132" t="s">
        <v>1240</v>
      </c>
      <c r="K131" s="132">
        <v>1</v>
      </c>
      <c r="L131" s="147">
        <v>44640</v>
      </c>
      <c r="M131" s="161">
        <v>44742</v>
      </c>
      <c r="N131" s="145">
        <f t="shared" si="40"/>
        <v>14.571428571428571</v>
      </c>
      <c r="O131" s="121" t="s">
        <v>1881</v>
      </c>
      <c r="P131" s="121">
        <v>1</v>
      </c>
      <c r="Q131" s="146">
        <f>IF(P131/K131&gt;1,100,+P131/K131*100)</f>
        <v>100</v>
      </c>
      <c r="R131" s="123">
        <f>+N131*Q131/100</f>
        <v>14.571428571428571</v>
      </c>
      <c r="S131" s="123">
        <f>IF(M131&lt;=$AG$1,R131,0)</f>
        <v>14.571428571428571</v>
      </c>
      <c r="T131" s="123">
        <f>IF($AG$1&gt;=M131,N131,0)</f>
        <v>14.571428571428571</v>
      </c>
      <c r="U131" s="119"/>
      <c r="V131" s="125" t="str">
        <f>IF(Q131=100,"CUMPLIDA",IF(M131-$AG$1&lt;0,"VENCIDA",IF(M131-$AG$1&lt;=30,"PRÓXIMA A VENCER",IF(Q131&gt;0,"CON AVANCE","EN TERMINO"))))</f>
        <v>CUMPLIDA</v>
      </c>
      <c r="W131" s="125" t="str">
        <f>IF(A131&lt;&gt;"",IF(AC131=1,"VENCIDO",IF(AC131=2,"PRÓXIMO A VENCER",IF(AC131=3,"EN TERMINO",IF(AC131=4,"CON AVANCE",IF(AC131=5,"CUMPLIDO",))))),"")</f>
        <v>CUMPLIDO</v>
      </c>
      <c r="X131" s="117" t="s">
        <v>1918</v>
      </c>
      <c r="Y131" s="117" t="str">
        <f t="shared" si="31"/>
        <v>H16AC2020</v>
      </c>
      <c r="Z131" s="126">
        <f>IF(A131&lt;&gt;"",1,Z130+1)</f>
        <v>1</v>
      </c>
      <c r="AA131" s="126" t="str">
        <f t="shared" si="32"/>
        <v>H16AC2020 - 1</v>
      </c>
      <c r="AB131" s="127">
        <f t="shared" ref="AB131:AB194" si="41">IF(V131="VENCIDA",1,IF(V131="PRÓXIMA A VENCER",2,IF(V131="EN TERMINO",3,IF(V131="CON AVANCE",4,IF(V131="CUMPLIDA",5,)))))</f>
        <v>5</v>
      </c>
      <c r="AC131" s="127">
        <f t="shared" ref="AC131:AC194" si="42">IF(Z132=Z131+1,MIN(AB131,AC132),AB131)</f>
        <v>5</v>
      </c>
      <c r="AD131" s="127" t="str">
        <f>IF(A131&lt;&gt;"",MID(F131,1,FIND(" ",F131,1)-1),AD130)</f>
        <v>H16AC2020.</v>
      </c>
      <c r="AE131" s="127" t="str">
        <f t="shared" ref="AE131:AE194" si="43">IFERROR(MID(AD131,1,FIND(".",AD131,1)-1),AD131)</f>
        <v>H16AC2020</v>
      </c>
      <c r="AF131" s="128"/>
      <c r="AG131" s="129"/>
      <c r="AH131" s="130"/>
    </row>
    <row r="132" spans="1:34" s="131" customFormat="1" ht="234.75" customHeight="1" x14ac:dyDescent="0.2">
      <c r="A132" s="117">
        <f>IF(ISBLANK(D132),"",COUNTA($D$2:D132))</f>
        <v>88</v>
      </c>
      <c r="B132" s="118">
        <f t="shared" si="33"/>
        <v>131</v>
      </c>
      <c r="C132" s="119"/>
      <c r="D132" s="121" t="s">
        <v>710</v>
      </c>
      <c r="E132" s="140" t="s">
        <v>1073</v>
      </c>
      <c r="F132" s="139" t="s">
        <v>1891</v>
      </c>
      <c r="G132" s="139" t="s">
        <v>1892</v>
      </c>
      <c r="H132" s="134" t="s">
        <v>1893</v>
      </c>
      <c r="I132" s="134" t="s">
        <v>1894</v>
      </c>
      <c r="J132" s="132" t="s">
        <v>1895</v>
      </c>
      <c r="K132" s="132">
        <v>1</v>
      </c>
      <c r="L132" s="147">
        <v>44640</v>
      </c>
      <c r="M132" s="161">
        <v>44915</v>
      </c>
      <c r="N132" s="145">
        <f t="shared" si="40"/>
        <v>39.285714285714285</v>
      </c>
      <c r="O132" s="121" t="s">
        <v>1720</v>
      </c>
      <c r="P132" s="121">
        <v>0</v>
      </c>
      <c r="Q132" s="146">
        <f>IF(P132/K132&gt;1,100,+P132/K132*100)</f>
        <v>0</v>
      </c>
      <c r="R132" s="123">
        <f>+N132*Q132/100</f>
        <v>0</v>
      </c>
      <c r="S132" s="123">
        <f>IF(M132&lt;=$AG$1,R132,0)</f>
        <v>0</v>
      </c>
      <c r="T132" s="123">
        <f>IF($AG$1&gt;=M132,N132,0)</f>
        <v>39.285714285714285</v>
      </c>
      <c r="U132" s="119"/>
      <c r="V132" s="125" t="str">
        <f>IF(Q132=100,"CUMPLIDA",IF(M132-$AG$1&lt;0,"VENCIDA",IF(M132-$AG$1&lt;=30,"PRÓXIMA A VENCER",IF(Q132&gt;0,"CON AVANCE","EN TERMINO"))))</f>
        <v>VENCIDA</v>
      </c>
      <c r="W132" s="125" t="str">
        <f>IF(A132&lt;&gt;"",IF(AC132=1,"VENCIDO",IF(AC132=2,"PRÓXIMO A VENCER",IF(AC132=3,"EN TERMINO",IF(AC132=4,"CON AVANCE",IF(AC132=5,"CUMPLIDO",))))),"")</f>
        <v>VENCIDO</v>
      </c>
      <c r="X132" s="117" t="s">
        <v>1918</v>
      </c>
      <c r="Y132" s="117" t="str">
        <f t="shared" si="31"/>
        <v>H17AC2020</v>
      </c>
      <c r="Z132" s="126">
        <f>IF(A132&lt;&gt;"",1,Z131+1)</f>
        <v>1</v>
      </c>
      <c r="AA132" s="126" t="str">
        <f t="shared" si="32"/>
        <v>H17AC2020 - 1</v>
      </c>
      <c r="AB132" s="127">
        <f t="shared" si="41"/>
        <v>1</v>
      </c>
      <c r="AC132" s="127">
        <f t="shared" si="42"/>
        <v>1</v>
      </c>
      <c r="AD132" s="127" t="str">
        <f>IF(A132&lt;&gt;"",MID(F132,1,FIND(" ",F132,1)-1),AD131)</f>
        <v>H17AC2020.</v>
      </c>
      <c r="AE132" s="127" t="str">
        <f t="shared" si="43"/>
        <v>H17AC2020</v>
      </c>
      <c r="AF132" s="128"/>
      <c r="AG132" s="129"/>
      <c r="AH132" s="130"/>
    </row>
    <row r="133" spans="1:34" s="131" customFormat="1" ht="264" customHeight="1" x14ac:dyDescent="0.2">
      <c r="A133" s="117">
        <f>IF(ISBLANK(D133),"",COUNTA($D$2:D133))</f>
        <v>89</v>
      </c>
      <c r="B133" s="118">
        <f t="shared" si="33"/>
        <v>132</v>
      </c>
      <c r="C133" s="119"/>
      <c r="D133" s="140" t="s">
        <v>1896</v>
      </c>
      <c r="E133" s="140" t="s">
        <v>1897</v>
      </c>
      <c r="F133" s="139" t="s">
        <v>1898</v>
      </c>
      <c r="G133" s="139" t="s">
        <v>1899</v>
      </c>
      <c r="H133" s="134" t="s">
        <v>1900</v>
      </c>
      <c r="I133" s="134" t="s">
        <v>1901</v>
      </c>
      <c r="J133" s="132" t="s">
        <v>1902</v>
      </c>
      <c r="K133" s="132">
        <v>1</v>
      </c>
      <c r="L133" s="147">
        <v>44640</v>
      </c>
      <c r="M133" s="161">
        <v>44711</v>
      </c>
      <c r="N133" s="145">
        <f t="shared" si="40"/>
        <v>10.142857142857142</v>
      </c>
      <c r="O133" s="121" t="s">
        <v>1720</v>
      </c>
      <c r="P133" s="121">
        <v>0</v>
      </c>
      <c r="Q133" s="146">
        <f>IF(P133/K133&gt;1,100,+P133/K133*100)</f>
        <v>0</v>
      </c>
      <c r="R133" s="123">
        <f>+N133*Q133/100</f>
        <v>0</v>
      </c>
      <c r="S133" s="123">
        <f>IF(M133&lt;=$AG$1,R133,0)</f>
        <v>0</v>
      </c>
      <c r="T133" s="123">
        <f>IF($AG$1&gt;=M133,N133,0)</f>
        <v>10.142857142857142</v>
      </c>
      <c r="U133" s="119"/>
      <c r="V133" s="125" t="str">
        <f>IF(Q133=100,"CUMPLIDA",IF(M133-$AG$1&lt;0,"VENCIDA",IF(M133-$AG$1&lt;=30,"PRÓXIMA A VENCER",IF(Q133&gt;0,"CON AVANCE","EN TERMINO"))))</f>
        <v>VENCIDA</v>
      </c>
      <c r="W133" s="125" t="str">
        <f>IF(A133&lt;&gt;"",IF(AC133=1,"VENCIDO",IF(AC133=2,"PRÓXIMO A VENCER",IF(AC133=3,"EN TERMINO",IF(AC133=4,"CON AVANCE",IF(AC133=5,"CUMPLIDO",))))),"")</f>
        <v>VENCIDO</v>
      </c>
      <c r="X133" s="117" t="s">
        <v>1918</v>
      </c>
      <c r="Y133" s="117" t="str">
        <f t="shared" si="31"/>
        <v>H18AC2020</v>
      </c>
      <c r="Z133" s="126">
        <f>IF(A133&lt;&gt;"",1,Z132+1)</f>
        <v>1</v>
      </c>
      <c r="AA133" s="126" t="str">
        <f t="shared" si="32"/>
        <v>H18AC2020 - 1</v>
      </c>
      <c r="AB133" s="127">
        <f t="shared" si="41"/>
        <v>1</v>
      </c>
      <c r="AC133" s="127">
        <f t="shared" si="42"/>
        <v>1</v>
      </c>
      <c r="AD133" s="127" t="str">
        <f>IF(A133&lt;&gt;"",MID(F133,1,FIND(" ",F133,1)-1),AD132)</f>
        <v>H18AC2020.</v>
      </c>
      <c r="AE133" s="127" t="str">
        <f t="shared" si="43"/>
        <v>H18AC2020</v>
      </c>
      <c r="AF133" s="128"/>
      <c r="AG133" s="129"/>
      <c r="AH133" s="130"/>
    </row>
    <row r="134" spans="1:34" s="131" customFormat="1" ht="234.75" customHeight="1" x14ac:dyDescent="0.2">
      <c r="A134" s="117">
        <f>IF(ISBLANK(D134),"",COUNTA($D$2:D134))</f>
        <v>90</v>
      </c>
      <c r="B134" s="118">
        <f t="shared" si="33"/>
        <v>133</v>
      </c>
      <c r="C134" s="119"/>
      <c r="D134" s="140" t="s">
        <v>803</v>
      </c>
      <c r="E134" s="140" t="s">
        <v>1073</v>
      </c>
      <c r="F134" s="139" t="s">
        <v>1903</v>
      </c>
      <c r="G134" s="139" t="s">
        <v>1904</v>
      </c>
      <c r="H134" s="134" t="s">
        <v>1905</v>
      </c>
      <c r="I134" s="134" t="s">
        <v>1906</v>
      </c>
      <c r="J134" s="132" t="s">
        <v>1895</v>
      </c>
      <c r="K134" s="132">
        <v>1</v>
      </c>
      <c r="L134" s="147">
        <v>44640</v>
      </c>
      <c r="M134" s="161">
        <v>44915</v>
      </c>
      <c r="N134" s="145">
        <f t="shared" si="40"/>
        <v>39.285714285714285</v>
      </c>
      <c r="O134" s="121" t="s">
        <v>1720</v>
      </c>
      <c r="P134" s="121">
        <v>0</v>
      </c>
      <c r="Q134" s="146">
        <f>IF(P134/K134&gt;1,100,+P134/K134*100)</f>
        <v>0</v>
      </c>
      <c r="R134" s="123">
        <f>+N134*Q134/100</f>
        <v>0</v>
      </c>
      <c r="S134" s="123">
        <f>IF(M134&lt;=$AG$1,R134,0)</f>
        <v>0</v>
      </c>
      <c r="T134" s="123">
        <f>IF($AG$1&gt;=M134,N134,0)</f>
        <v>39.285714285714285</v>
      </c>
      <c r="U134" s="119"/>
      <c r="V134" s="125" t="str">
        <f>IF(Q134=100,"CUMPLIDA",IF(M134-$AG$1&lt;0,"VENCIDA",IF(M134-$AG$1&lt;=30,"PRÓXIMA A VENCER",IF(Q134&gt;0,"CON AVANCE","EN TERMINO"))))</f>
        <v>VENCIDA</v>
      </c>
      <c r="W134" s="125" t="str">
        <f>IF(A134&lt;&gt;"",IF(AC134=1,"VENCIDO",IF(AC134=2,"PRÓXIMO A VENCER",IF(AC134=3,"EN TERMINO",IF(AC134=4,"CON AVANCE",IF(AC134=5,"CUMPLIDO",))))),"")</f>
        <v>VENCIDO</v>
      </c>
      <c r="X134" s="117" t="s">
        <v>1918</v>
      </c>
      <c r="Y134" s="117" t="str">
        <f t="shared" si="31"/>
        <v>H19AC2020</v>
      </c>
      <c r="Z134" s="126">
        <f>IF(A134&lt;&gt;"",1,Z133+1)</f>
        <v>1</v>
      </c>
      <c r="AA134" s="126" t="str">
        <f t="shared" si="32"/>
        <v>H19AC2020 - 1</v>
      </c>
      <c r="AB134" s="127">
        <f t="shared" si="41"/>
        <v>1</v>
      </c>
      <c r="AC134" s="127">
        <f t="shared" si="42"/>
        <v>1</v>
      </c>
      <c r="AD134" s="127" t="str">
        <f>IF(A134&lt;&gt;"",MID(F134,1,FIND(" ",F134,1)-1),AD133)</f>
        <v>H19AC2020.</v>
      </c>
      <c r="AE134" s="127" t="str">
        <f t="shared" si="43"/>
        <v>H19AC2020</v>
      </c>
      <c r="AF134" s="128"/>
      <c r="AG134" s="129"/>
      <c r="AH134" s="130"/>
    </row>
    <row r="135" spans="1:34" s="131" customFormat="1" ht="234.75" customHeight="1" x14ac:dyDescent="0.2">
      <c r="A135" s="117">
        <f>IF(ISBLANK(D135),"",COUNTA($D$2:D135))</f>
        <v>91</v>
      </c>
      <c r="B135" s="118">
        <f t="shared" si="33"/>
        <v>134</v>
      </c>
      <c r="C135" s="119"/>
      <c r="D135" s="140" t="s">
        <v>710</v>
      </c>
      <c r="E135" s="140" t="s">
        <v>1897</v>
      </c>
      <c r="F135" s="139" t="s">
        <v>1907</v>
      </c>
      <c r="G135" s="139" t="s">
        <v>1908</v>
      </c>
      <c r="H135" s="134" t="s">
        <v>1909</v>
      </c>
      <c r="I135" s="134" t="s">
        <v>1910</v>
      </c>
      <c r="J135" s="132" t="s">
        <v>1911</v>
      </c>
      <c r="K135" s="132">
        <v>1</v>
      </c>
      <c r="L135" s="147">
        <v>44640</v>
      </c>
      <c r="M135" s="161">
        <v>44774</v>
      </c>
      <c r="N135" s="145">
        <f t="shared" si="40"/>
        <v>19.142857142857142</v>
      </c>
      <c r="O135" s="121" t="s">
        <v>2196</v>
      </c>
      <c r="P135" s="121">
        <v>0</v>
      </c>
      <c r="Q135" s="146">
        <f>IF(P135/K135&gt;1,100,+P135/K135*100)</f>
        <v>0</v>
      </c>
      <c r="R135" s="123">
        <f>+N135*Q135/100</f>
        <v>0</v>
      </c>
      <c r="S135" s="123">
        <f>IF(M135&lt;=$AG$1,R135,0)</f>
        <v>0</v>
      </c>
      <c r="T135" s="123">
        <f>IF($AG$1&gt;=M135,N135,0)</f>
        <v>19.142857142857142</v>
      </c>
      <c r="U135" s="119"/>
      <c r="V135" s="125" t="str">
        <f>IF(Q135=100,"CUMPLIDA",IF(M135-$AG$1&lt;0,"VENCIDA",IF(M135-$AG$1&lt;=30,"PRÓXIMA A VENCER",IF(Q135&gt;0,"CON AVANCE","EN TERMINO"))))</f>
        <v>VENCIDA</v>
      </c>
      <c r="W135" s="125" t="str">
        <f>IF(A135&lt;&gt;"",IF(AC135=1,"VENCIDO",IF(AC135=2,"PRÓXIMO A VENCER",IF(AC135=3,"EN TERMINO",IF(AC135=4,"CON AVANCE",IF(AC135=5,"CUMPLIDO",))))),"")</f>
        <v>VENCIDO</v>
      </c>
      <c r="X135" s="117" t="s">
        <v>1918</v>
      </c>
      <c r="Y135" s="117" t="str">
        <f t="shared" si="31"/>
        <v>H20AC2020</v>
      </c>
      <c r="Z135" s="126">
        <f>IF(A135&lt;&gt;"",1,Z134+1)</f>
        <v>1</v>
      </c>
      <c r="AA135" s="126" t="str">
        <f t="shared" si="32"/>
        <v>H20AC2020 - 1</v>
      </c>
      <c r="AB135" s="127">
        <f t="shared" si="41"/>
        <v>1</v>
      </c>
      <c r="AC135" s="127">
        <f t="shared" si="42"/>
        <v>1</v>
      </c>
      <c r="AD135" s="127" t="str">
        <f>IF(A135&lt;&gt;"",MID(F135,1,FIND(" ",F135,1)-1),AD134)</f>
        <v>H20AC2020.</v>
      </c>
      <c r="AE135" s="127" t="str">
        <f t="shared" si="43"/>
        <v>H20AC2020</v>
      </c>
      <c r="AF135" s="128"/>
      <c r="AG135" s="129"/>
      <c r="AH135" s="130"/>
    </row>
    <row r="136" spans="1:34" s="131" customFormat="1" ht="234.75" customHeight="1" x14ac:dyDescent="0.2">
      <c r="A136" s="117">
        <f>IF(ISBLANK(D136),"",COUNTA($D$2:D136))</f>
        <v>92</v>
      </c>
      <c r="B136" s="118">
        <f t="shared" si="33"/>
        <v>135</v>
      </c>
      <c r="C136" s="119"/>
      <c r="D136" s="118" t="s">
        <v>712</v>
      </c>
      <c r="E136" s="118" t="s">
        <v>1401</v>
      </c>
      <c r="F136" s="133" t="s">
        <v>1819</v>
      </c>
      <c r="G136" s="133" t="s">
        <v>1811</v>
      </c>
      <c r="H136" s="133" t="s">
        <v>1821</v>
      </c>
      <c r="I136" s="133" t="s">
        <v>1812</v>
      </c>
      <c r="J136" s="117" t="s">
        <v>1823</v>
      </c>
      <c r="K136" s="117">
        <v>1</v>
      </c>
      <c r="L136" s="162">
        <v>44563</v>
      </c>
      <c r="M136" s="162">
        <v>44772</v>
      </c>
      <c r="N136" s="145">
        <f t="shared" ref="N136" si="44">(+M136-L136)/7</f>
        <v>29.857142857142858</v>
      </c>
      <c r="O136" s="118" t="s">
        <v>1814</v>
      </c>
      <c r="P136" s="121">
        <v>0</v>
      </c>
      <c r="Q136" s="146">
        <f>IF(P136/K136&gt;1,100,+P136/K136*100)</f>
        <v>0</v>
      </c>
      <c r="R136" s="123">
        <f>+N136*Q136/100</f>
        <v>0</v>
      </c>
      <c r="S136" s="123">
        <f>IF(M136&lt;=$AG$1,R136,0)</f>
        <v>0</v>
      </c>
      <c r="T136" s="123">
        <f>IF($AG$1&gt;=M136,N136,0)</f>
        <v>29.857142857142858</v>
      </c>
      <c r="U136" s="119"/>
      <c r="V136" s="125" t="str">
        <f>IF(Q136=100,"CUMPLIDA",IF(M136-$AG$1&lt;0,"VENCIDA",IF(M136-$AG$1&lt;=30,"PRÓXIMA A VENCER",IF(Q136&gt;0,"CON AVANCE","EN TERMINO"))))</f>
        <v>VENCIDA</v>
      </c>
      <c r="W136" s="125" t="str">
        <f>IF(A136&lt;&gt;"",IF(AC136=1,"VENCIDO",IF(AC136=2,"PRÓXIMO A VENCER",IF(AC136=3,"EN TERMINO",IF(AC136=4,"CON AVANCE",IF(AC136=5,"CUMPLIDO",))))),"")</f>
        <v>VENCIDO</v>
      </c>
      <c r="X136" s="117" t="s">
        <v>1817</v>
      </c>
      <c r="Y136" s="117" t="str">
        <f t="shared" si="31"/>
        <v>H1AT232</v>
      </c>
      <c r="Z136" s="126">
        <f>IF(A136&lt;&gt;"",1,Z135+1)</f>
        <v>1</v>
      </c>
      <c r="AA136" s="126" t="str">
        <f t="shared" si="32"/>
        <v>H1AT232 - 1</v>
      </c>
      <c r="AB136" s="127">
        <f t="shared" si="41"/>
        <v>1</v>
      </c>
      <c r="AC136" s="127">
        <f t="shared" si="42"/>
        <v>1</v>
      </c>
      <c r="AD136" s="127" t="str">
        <f>IF(A136&lt;&gt;"",MID(F136,1,FIND(" ",F136,1)-1),AD135)</f>
        <v>H1AT232.</v>
      </c>
      <c r="AE136" s="127" t="str">
        <f t="shared" si="43"/>
        <v>H1AT232</v>
      </c>
      <c r="AF136" s="128"/>
      <c r="AG136" s="129"/>
      <c r="AH136" s="130"/>
    </row>
    <row r="137" spans="1:34" s="131" customFormat="1" ht="225" customHeight="1" x14ac:dyDescent="0.2">
      <c r="A137" s="117" t="str">
        <f>IF(ISBLANK(D137),"",COUNTA($D$2:D137))</f>
        <v/>
      </c>
      <c r="B137" s="118">
        <f t="shared" si="33"/>
        <v>136</v>
      </c>
      <c r="C137" s="119"/>
      <c r="D137" s="118"/>
      <c r="E137" s="118" t="s">
        <v>1401</v>
      </c>
      <c r="F137" s="133" t="s">
        <v>1820</v>
      </c>
      <c r="G137" s="133" t="s">
        <v>1811</v>
      </c>
      <c r="H137" s="133" t="s">
        <v>1822</v>
      </c>
      <c r="I137" s="133" t="s">
        <v>1813</v>
      </c>
      <c r="J137" s="117" t="s">
        <v>1824</v>
      </c>
      <c r="K137" s="117">
        <v>1</v>
      </c>
      <c r="L137" s="162">
        <v>44607</v>
      </c>
      <c r="M137" s="162">
        <v>44614</v>
      </c>
      <c r="N137" s="145">
        <f t="shared" si="40"/>
        <v>1</v>
      </c>
      <c r="O137" s="118" t="s">
        <v>1814</v>
      </c>
      <c r="P137" s="121">
        <v>1</v>
      </c>
      <c r="Q137" s="146">
        <f>IF(P137/K137&gt;1,100,+P137/K137*100)</f>
        <v>100</v>
      </c>
      <c r="R137" s="123">
        <f>+N137*Q137/100</f>
        <v>1</v>
      </c>
      <c r="S137" s="123">
        <f>IF(M137&lt;=$AG$1,R137,0)</f>
        <v>1</v>
      </c>
      <c r="T137" s="123">
        <f>IF($AG$1&gt;=M137,N137,0)</f>
        <v>1</v>
      </c>
      <c r="U137" s="119"/>
      <c r="V137" s="125" t="str">
        <f>IF(Q137=100,"CUMPLIDA",IF(M137-$AG$1&lt;0,"VENCIDA",IF(M137-$AG$1&lt;=30,"PRÓXIMA A VENCER",IF(Q137&gt;0,"CON AVANCE","EN TERMINO"))))</f>
        <v>CUMPLIDA</v>
      </c>
      <c r="W137" s="125" t="str">
        <f>IF(A137&lt;&gt;"",IF(AC137=1,"VENCIDO",IF(AC137=2,"PRÓXIMO A VENCER",IF(AC137=3,"EN TERMINO",IF(AC137=4,"CON AVANCE",IF(AC137=5,"CUMPLIDO",))))),"")</f>
        <v/>
      </c>
      <c r="X137" s="117" t="s">
        <v>1817</v>
      </c>
      <c r="Y137" s="117" t="str">
        <f t="shared" ref="Y137:Y200" si="45">AE137</f>
        <v>H1AT232</v>
      </c>
      <c r="Z137" s="126">
        <f>IF(A137&lt;&gt;"",1,Z136+1)</f>
        <v>2</v>
      </c>
      <c r="AA137" s="126" t="str">
        <f t="shared" ref="AA137:AA200" si="46">CONCATENATE(Y137," - ",Z137)</f>
        <v>H1AT232 - 2</v>
      </c>
      <c r="AB137" s="127">
        <f t="shared" si="41"/>
        <v>5</v>
      </c>
      <c r="AC137" s="127">
        <f t="shared" si="42"/>
        <v>5</v>
      </c>
      <c r="AD137" s="127" t="str">
        <f>IF(A137&lt;&gt;"",MID(F137,1,FIND(" ",F137,1)-1),AD136)</f>
        <v>H1AT232.</v>
      </c>
      <c r="AE137" s="127" t="str">
        <f t="shared" si="43"/>
        <v>H1AT232</v>
      </c>
      <c r="AF137" s="128"/>
      <c r="AG137" s="129"/>
      <c r="AH137" s="130"/>
    </row>
    <row r="138" spans="1:34" s="131" customFormat="1" ht="357" customHeight="1" x14ac:dyDescent="0.2">
      <c r="A138" s="117">
        <f>IF(ISBLANK(D138),"",COUNTA($D$2:D138))</f>
        <v>93</v>
      </c>
      <c r="B138" s="118">
        <f t="shared" ref="B138:B201" si="47">ROW()-1</f>
        <v>137</v>
      </c>
      <c r="C138" s="119"/>
      <c r="D138" s="118" t="s">
        <v>1325</v>
      </c>
      <c r="E138" s="118" t="s">
        <v>1443</v>
      </c>
      <c r="F138" s="133" t="s">
        <v>1763</v>
      </c>
      <c r="G138" s="133" t="s">
        <v>1781</v>
      </c>
      <c r="H138" s="134" t="s">
        <v>2473</v>
      </c>
      <c r="I138" s="134" t="s">
        <v>2474</v>
      </c>
      <c r="J138" s="132" t="s">
        <v>2475</v>
      </c>
      <c r="K138" s="132">
        <v>1</v>
      </c>
      <c r="L138" s="122">
        <v>44896</v>
      </c>
      <c r="M138" s="138">
        <v>45107</v>
      </c>
      <c r="N138" s="145">
        <f t="shared" si="40"/>
        <v>30.142857142857142</v>
      </c>
      <c r="O138" s="140" t="s">
        <v>1696</v>
      </c>
      <c r="P138" s="121">
        <v>0</v>
      </c>
      <c r="Q138" s="146">
        <f>IF(P138/K138&gt;1,100,+P138/K138*100)</f>
        <v>0</v>
      </c>
      <c r="R138" s="123">
        <f>+N138*Q138/100</f>
        <v>0</v>
      </c>
      <c r="S138" s="123">
        <f>IF(M138&lt;=$AG$1,R138,0)</f>
        <v>0</v>
      </c>
      <c r="T138" s="123">
        <f>IF($AG$1&gt;=M138,N138,0)</f>
        <v>0</v>
      </c>
      <c r="U138" s="119"/>
      <c r="V138" s="125" t="str">
        <f>IF(Q138=100,"CUMPLIDA",IF(M138-$AG$1&lt;0,"VENCIDA",IF(M138-$AG$1&lt;=30,"PRÓXIMA A VENCER",IF(Q138&gt;0,"CON AVANCE","EN TERMINO"))))</f>
        <v>EN TERMINO</v>
      </c>
      <c r="W138" s="125" t="str">
        <f>IF(A138&lt;&gt;"",IF(AC138=1,"VENCIDO",IF(AC138=2,"PRÓXIMO A VENCER",IF(AC138=3,"EN TERMINO",IF(AC138=4,"CON AVANCE",IF(AC138=5,"CUMPLIDO",))))),"")</f>
        <v>EN TERMINO</v>
      </c>
      <c r="X138" s="117" t="s">
        <v>1780</v>
      </c>
      <c r="Y138" s="117" t="str">
        <f t="shared" si="45"/>
        <v>H1ACC1234</v>
      </c>
      <c r="Z138" s="126">
        <f>IF(A138&lt;&gt;"",1,Z137+1)</f>
        <v>1</v>
      </c>
      <c r="AA138" s="126" t="str">
        <f t="shared" si="46"/>
        <v>H1ACC1234 - 1</v>
      </c>
      <c r="AB138" s="127">
        <f t="shared" si="41"/>
        <v>3</v>
      </c>
      <c r="AC138" s="127">
        <f t="shared" si="42"/>
        <v>3</v>
      </c>
      <c r="AD138" s="127" t="str">
        <f>IF(A138&lt;&gt;"",MID(F138,1,FIND(" ",F138,1)-1),AD137)</f>
        <v>H1ACC1234.</v>
      </c>
      <c r="AE138" s="127" t="str">
        <f t="shared" si="43"/>
        <v>H1ACC1234</v>
      </c>
      <c r="AF138" s="128"/>
      <c r="AG138" s="129"/>
      <c r="AH138" s="130"/>
    </row>
    <row r="139" spans="1:34" s="131" customFormat="1" ht="357" customHeight="1" x14ac:dyDescent="0.2">
      <c r="A139" s="117">
        <f>IF(ISBLANK(D139),"",COUNTA($D$2:D139))</f>
        <v>94</v>
      </c>
      <c r="B139" s="118">
        <f t="shared" si="47"/>
        <v>138</v>
      </c>
      <c r="C139" s="119"/>
      <c r="D139" s="118" t="s">
        <v>711</v>
      </c>
      <c r="E139" s="118" t="s">
        <v>1443</v>
      </c>
      <c r="F139" s="133" t="s">
        <v>1764</v>
      </c>
      <c r="G139" s="133" t="s">
        <v>1733</v>
      </c>
      <c r="H139" s="133" t="s">
        <v>1751</v>
      </c>
      <c r="I139" s="133" t="s">
        <v>1752</v>
      </c>
      <c r="J139" s="117" t="s">
        <v>1753</v>
      </c>
      <c r="K139" s="117">
        <v>1</v>
      </c>
      <c r="L139" s="160">
        <v>44564</v>
      </c>
      <c r="M139" s="160">
        <v>44595</v>
      </c>
      <c r="N139" s="145">
        <f t="shared" si="40"/>
        <v>4.4285714285714288</v>
      </c>
      <c r="O139" s="140" t="s">
        <v>1696</v>
      </c>
      <c r="P139" s="121">
        <v>1</v>
      </c>
      <c r="Q139" s="146">
        <f>IF(P139/K139&gt;1,100,+P139/K139*100)</f>
        <v>100</v>
      </c>
      <c r="R139" s="123">
        <f>+N139*Q139/100</f>
        <v>4.4285714285714288</v>
      </c>
      <c r="S139" s="123">
        <f>IF(M139&lt;=$AG$1,R139,0)</f>
        <v>4.4285714285714288</v>
      </c>
      <c r="T139" s="123">
        <f>IF($AG$1&gt;=M139,N139,0)</f>
        <v>4.4285714285714288</v>
      </c>
      <c r="U139" s="119"/>
      <c r="V139" s="125" t="str">
        <f>IF(Q139=100,"CUMPLIDA",IF(M139-$AG$1&lt;0,"VENCIDA",IF(M139-$AG$1&lt;=30,"PRÓXIMA A VENCER",IF(Q139&gt;0,"CON AVANCE","EN TERMINO"))))</f>
        <v>CUMPLIDA</v>
      </c>
      <c r="W139" s="125" t="str">
        <f>IF(A139&lt;&gt;"",IF(AC139=1,"VENCIDO",IF(AC139=2,"PRÓXIMO A VENCER",IF(AC139=3,"EN TERMINO",IF(AC139=4,"CON AVANCE",IF(AC139=5,"CUMPLIDO",))))),"")</f>
        <v>CUMPLIDO</v>
      </c>
      <c r="X139" s="117" t="s">
        <v>1780</v>
      </c>
      <c r="Y139" s="117" t="str">
        <f t="shared" si="45"/>
        <v>H2ACC1234</v>
      </c>
      <c r="Z139" s="126">
        <f>IF(A139&lt;&gt;"",1,Z138+1)</f>
        <v>1</v>
      </c>
      <c r="AA139" s="126" t="str">
        <f t="shared" si="46"/>
        <v>H2ACC1234 - 1</v>
      </c>
      <c r="AB139" s="127">
        <f t="shared" si="41"/>
        <v>5</v>
      </c>
      <c r="AC139" s="127">
        <f t="shared" si="42"/>
        <v>5</v>
      </c>
      <c r="AD139" s="127" t="str">
        <f>IF(A139&lt;&gt;"",MID(F139,1,FIND(" ",F139,1)-1),AD138)</f>
        <v>H2ACC1234.</v>
      </c>
      <c r="AE139" s="127" t="str">
        <f t="shared" si="43"/>
        <v>H2ACC1234</v>
      </c>
      <c r="AF139" s="128"/>
      <c r="AG139" s="129"/>
      <c r="AH139" s="130"/>
    </row>
    <row r="140" spans="1:34" s="131" customFormat="1" ht="357" customHeight="1" x14ac:dyDescent="0.2">
      <c r="A140" s="117">
        <f>IF(ISBLANK(D140),"",COUNTA($D$2:D140))</f>
        <v>95</v>
      </c>
      <c r="B140" s="118">
        <f t="shared" si="47"/>
        <v>139</v>
      </c>
      <c r="C140" s="119"/>
      <c r="D140" s="117" t="s">
        <v>802</v>
      </c>
      <c r="E140" s="118" t="s">
        <v>1443</v>
      </c>
      <c r="F140" s="133" t="s">
        <v>1765</v>
      </c>
      <c r="G140" s="133" t="s">
        <v>1783</v>
      </c>
      <c r="H140" s="133" t="s">
        <v>1754</v>
      </c>
      <c r="I140" s="133" t="s">
        <v>1752</v>
      </c>
      <c r="J140" s="117" t="s">
        <v>1753</v>
      </c>
      <c r="K140" s="117">
        <v>1</v>
      </c>
      <c r="L140" s="160">
        <v>44564</v>
      </c>
      <c r="M140" s="160">
        <v>44595</v>
      </c>
      <c r="N140" s="145">
        <f t="shared" si="40"/>
        <v>4.4285714285714288</v>
      </c>
      <c r="O140" s="140" t="s">
        <v>1696</v>
      </c>
      <c r="P140" s="121">
        <v>1</v>
      </c>
      <c r="Q140" s="146">
        <f>IF(P140/K140&gt;1,100,+P140/K140*100)</f>
        <v>100</v>
      </c>
      <c r="R140" s="123">
        <f>+N140*Q140/100</f>
        <v>4.4285714285714288</v>
      </c>
      <c r="S140" s="123">
        <f>IF(M140&lt;=$AG$1,R140,0)</f>
        <v>4.4285714285714288</v>
      </c>
      <c r="T140" s="123">
        <f>IF($AG$1&gt;=M140,N140,0)</f>
        <v>4.4285714285714288</v>
      </c>
      <c r="U140" s="119"/>
      <c r="V140" s="125" t="str">
        <f>IF(Q140=100,"CUMPLIDA",IF(M140-$AG$1&lt;0,"VENCIDA",IF(M140-$AG$1&lt;=30,"PRÓXIMA A VENCER",IF(Q140&gt;0,"CON AVANCE","EN TERMINO"))))</f>
        <v>CUMPLIDA</v>
      </c>
      <c r="W140" s="125" t="str">
        <f>IF(A140&lt;&gt;"",IF(AC140=1,"VENCIDO",IF(AC140=2,"PRÓXIMO A VENCER",IF(AC140=3,"EN TERMINO",IF(AC140=4,"CON AVANCE",IF(AC140=5,"CUMPLIDO",))))),"")</f>
        <v>CUMPLIDO</v>
      </c>
      <c r="X140" s="117" t="s">
        <v>1780</v>
      </c>
      <c r="Y140" s="117" t="str">
        <f t="shared" si="45"/>
        <v>H3ACC1234</v>
      </c>
      <c r="Z140" s="126">
        <f>IF(A140&lt;&gt;"",1,Z139+1)</f>
        <v>1</v>
      </c>
      <c r="AA140" s="126" t="str">
        <f t="shared" si="46"/>
        <v>H3ACC1234 - 1</v>
      </c>
      <c r="AB140" s="127">
        <f t="shared" si="41"/>
        <v>5</v>
      </c>
      <c r="AC140" s="127">
        <f t="shared" si="42"/>
        <v>5</v>
      </c>
      <c r="AD140" s="127" t="str">
        <f>IF(A140&lt;&gt;"",MID(F140,1,FIND(" ",F140,1)-1),AD139)</f>
        <v>H3ACC1234.</v>
      </c>
      <c r="AE140" s="127" t="str">
        <f t="shared" si="43"/>
        <v>H3ACC1234</v>
      </c>
      <c r="AF140" s="128"/>
      <c r="AG140" s="129"/>
      <c r="AH140" s="130"/>
    </row>
    <row r="141" spans="1:34" s="131" customFormat="1" ht="357" customHeight="1" x14ac:dyDescent="0.2">
      <c r="A141" s="117">
        <f>IF(ISBLANK(D141),"",COUNTA($D$2:D141))</f>
        <v>96</v>
      </c>
      <c r="B141" s="118">
        <f t="shared" si="47"/>
        <v>140</v>
      </c>
      <c r="C141" s="119"/>
      <c r="D141" s="118" t="s">
        <v>800</v>
      </c>
      <c r="E141" s="118" t="s">
        <v>152</v>
      </c>
      <c r="F141" s="133" t="s">
        <v>1818</v>
      </c>
      <c r="G141" s="133" t="s">
        <v>1734</v>
      </c>
      <c r="H141" s="133" t="s">
        <v>1755</v>
      </c>
      <c r="I141" s="133" t="s">
        <v>1756</v>
      </c>
      <c r="J141" s="117" t="s">
        <v>1753</v>
      </c>
      <c r="K141" s="117">
        <v>1</v>
      </c>
      <c r="L141" s="160">
        <v>44564</v>
      </c>
      <c r="M141" s="160">
        <v>44654</v>
      </c>
      <c r="N141" s="145">
        <f t="shared" si="40"/>
        <v>12.857142857142858</v>
      </c>
      <c r="O141" s="121" t="s">
        <v>1696</v>
      </c>
      <c r="P141" s="121">
        <v>1</v>
      </c>
      <c r="Q141" s="146">
        <f>IF(P141/K141&gt;1,100,+P141/K141*100)</f>
        <v>100</v>
      </c>
      <c r="R141" s="123">
        <f>+N141*Q141/100</f>
        <v>12.857142857142858</v>
      </c>
      <c r="S141" s="123">
        <f>IF(M141&lt;=$AG$1,R141,0)</f>
        <v>12.857142857142858</v>
      </c>
      <c r="T141" s="123">
        <f>IF($AG$1&gt;=M141,N141,0)</f>
        <v>12.857142857142858</v>
      </c>
      <c r="U141" s="119"/>
      <c r="V141" s="125" t="str">
        <f>IF(Q141=100,"CUMPLIDA",IF(M141-$AG$1&lt;0,"VENCIDA",IF(M141-$AG$1&lt;=30,"PRÓXIMA A VENCER",IF(Q141&gt;0,"CON AVANCE","EN TERMINO"))))</f>
        <v>CUMPLIDA</v>
      </c>
      <c r="W141" s="125" t="str">
        <f>IF(A141&lt;&gt;"",IF(AC141=1,"VENCIDO",IF(AC141=2,"PRÓXIMO A VENCER",IF(AC141=3,"EN TERMINO",IF(AC141=4,"CON AVANCE",IF(AC141=5,"CUMPLIDO",))))),"")</f>
        <v>CUMPLIDO</v>
      </c>
      <c r="X141" s="117" t="s">
        <v>1780</v>
      </c>
      <c r="Y141" s="117" t="str">
        <f t="shared" si="45"/>
        <v>H4ACC1234</v>
      </c>
      <c r="Z141" s="126">
        <f>IF(A141&lt;&gt;"",1,Z140+1)</f>
        <v>1</v>
      </c>
      <c r="AA141" s="126" t="str">
        <f t="shared" si="46"/>
        <v>H4ACC1234 - 1</v>
      </c>
      <c r="AB141" s="127">
        <f t="shared" si="41"/>
        <v>5</v>
      </c>
      <c r="AC141" s="127">
        <f t="shared" si="42"/>
        <v>5</v>
      </c>
      <c r="AD141" s="127" t="str">
        <f>IF(A141&lt;&gt;"",MID(F141,1,FIND(" ",F141,1)-1),AD140)</f>
        <v>H4ACC1234.</v>
      </c>
      <c r="AE141" s="127" t="str">
        <f t="shared" si="43"/>
        <v>H4ACC1234</v>
      </c>
      <c r="AF141" s="128"/>
      <c r="AG141" s="129"/>
      <c r="AH141" s="130"/>
    </row>
    <row r="142" spans="1:34" s="131" customFormat="1" ht="357" customHeight="1" x14ac:dyDescent="0.2">
      <c r="A142" s="117">
        <f>IF(ISBLANK(D142),"",COUNTA($D$2:D142))</f>
        <v>97</v>
      </c>
      <c r="B142" s="118">
        <f t="shared" si="47"/>
        <v>141</v>
      </c>
      <c r="C142" s="119"/>
      <c r="D142" s="118" t="s">
        <v>1724</v>
      </c>
      <c r="E142" s="118" t="s">
        <v>32</v>
      </c>
      <c r="F142" s="133" t="s">
        <v>1766</v>
      </c>
      <c r="G142" s="133" t="s">
        <v>1735</v>
      </c>
      <c r="H142" s="120" t="s">
        <v>1749</v>
      </c>
      <c r="I142" s="139" t="s">
        <v>1750</v>
      </c>
      <c r="J142" s="117" t="s">
        <v>1757</v>
      </c>
      <c r="K142" s="140">
        <v>1</v>
      </c>
      <c r="L142" s="160">
        <v>44564</v>
      </c>
      <c r="M142" s="160">
        <v>44715</v>
      </c>
      <c r="N142" s="145">
        <f t="shared" si="40"/>
        <v>21.571428571428573</v>
      </c>
      <c r="O142" s="121" t="s">
        <v>1779</v>
      </c>
      <c r="P142" s="121">
        <v>1</v>
      </c>
      <c r="Q142" s="146">
        <f>IF(P142/K142&gt;1,100,+P142/K142*100)</f>
        <v>100</v>
      </c>
      <c r="R142" s="123">
        <f>+N142*Q142/100</f>
        <v>21.571428571428573</v>
      </c>
      <c r="S142" s="123">
        <f>IF(M142&lt;=$AG$1,R142,0)</f>
        <v>21.571428571428573</v>
      </c>
      <c r="T142" s="123">
        <f>IF($AG$1&gt;=M142,N142,0)</f>
        <v>21.571428571428573</v>
      </c>
      <c r="U142" s="119"/>
      <c r="V142" s="125" t="str">
        <f>IF(Q142=100,"CUMPLIDA",IF(M142-$AG$1&lt;0,"VENCIDA",IF(M142-$AG$1&lt;=30,"PRÓXIMA A VENCER",IF(Q142&gt;0,"CON AVANCE","EN TERMINO"))))</f>
        <v>CUMPLIDA</v>
      </c>
      <c r="W142" s="125" t="str">
        <f>IF(A142&lt;&gt;"",IF(AC142=1,"VENCIDO",IF(AC142=2,"PRÓXIMO A VENCER",IF(AC142=3,"EN TERMINO",IF(AC142=4,"CON AVANCE",IF(AC142=5,"CUMPLIDO",))))),"")</f>
        <v>CUMPLIDO</v>
      </c>
      <c r="X142" s="117" t="s">
        <v>1780</v>
      </c>
      <c r="Y142" s="117" t="str">
        <f t="shared" si="45"/>
        <v>H5ACC1234</v>
      </c>
      <c r="Z142" s="126">
        <f>IF(A142&lt;&gt;"",1,Z141+1)</f>
        <v>1</v>
      </c>
      <c r="AA142" s="126" t="str">
        <f t="shared" si="46"/>
        <v>H5ACC1234 - 1</v>
      </c>
      <c r="AB142" s="127">
        <f t="shared" si="41"/>
        <v>5</v>
      </c>
      <c r="AC142" s="127">
        <f t="shared" si="42"/>
        <v>5</v>
      </c>
      <c r="AD142" s="127" t="str">
        <f>IF(A142&lt;&gt;"",MID(F142,1,FIND(" ",F142,1)-1),AD141)</f>
        <v>H5ACC1234.</v>
      </c>
      <c r="AE142" s="127" t="str">
        <f t="shared" si="43"/>
        <v>H5ACC1234</v>
      </c>
      <c r="AF142" s="128"/>
      <c r="AG142" s="129"/>
      <c r="AH142" s="130"/>
    </row>
    <row r="143" spans="1:34" s="131" customFormat="1" ht="357" customHeight="1" x14ac:dyDescent="0.2">
      <c r="A143" s="117">
        <f>IF(ISBLANK(D143),"",COUNTA($D$2:D143))</f>
        <v>98</v>
      </c>
      <c r="B143" s="118">
        <f t="shared" si="47"/>
        <v>142</v>
      </c>
      <c r="C143" s="119"/>
      <c r="D143" s="118" t="s">
        <v>800</v>
      </c>
      <c r="E143" s="118" t="s">
        <v>152</v>
      </c>
      <c r="F143" s="133" t="s">
        <v>1767</v>
      </c>
      <c r="G143" s="133" t="s">
        <v>1736</v>
      </c>
      <c r="H143" s="133" t="s">
        <v>1758</v>
      </c>
      <c r="I143" s="133" t="s">
        <v>1756</v>
      </c>
      <c r="J143" s="117" t="s">
        <v>1753</v>
      </c>
      <c r="K143" s="117">
        <v>1</v>
      </c>
      <c r="L143" s="160">
        <v>44564</v>
      </c>
      <c r="M143" s="160">
        <v>44654</v>
      </c>
      <c r="N143" s="145">
        <f t="shared" si="40"/>
        <v>12.857142857142858</v>
      </c>
      <c r="O143" s="121" t="s">
        <v>1696</v>
      </c>
      <c r="P143" s="121">
        <v>1</v>
      </c>
      <c r="Q143" s="146">
        <f>IF(P143/K143&gt;1,100,+P143/K143*100)</f>
        <v>100</v>
      </c>
      <c r="R143" s="123">
        <f>+N143*Q143/100</f>
        <v>12.857142857142858</v>
      </c>
      <c r="S143" s="123">
        <f>IF(M143&lt;=$AG$1,R143,0)</f>
        <v>12.857142857142858</v>
      </c>
      <c r="T143" s="123">
        <f>IF($AG$1&gt;=M143,N143,0)</f>
        <v>12.857142857142858</v>
      </c>
      <c r="U143" s="119"/>
      <c r="V143" s="125" t="str">
        <f>IF(Q143=100,"CUMPLIDA",IF(M143-$AG$1&lt;0,"VENCIDA",IF(M143-$AG$1&lt;=30,"PRÓXIMA A VENCER",IF(Q143&gt;0,"CON AVANCE","EN TERMINO"))))</f>
        <v>CUMPLIDA</v>
      </c>
      <c r="W143" s="125" t="str">
        <f>IF(A143&lt;&gt;"",IF(AC143=1,"VENCIDO",IF(AC143=2,"PRÓXIMO A VENCER",IF(AC143=3,"EN TERMINO",IF(AC143=4,"CON AVANCE",IF(AC143=5,"CUMPLIDO",))))),"")</f>
        <v>CUMPLIDO</v>
      </c>
      <c r="X143" s="117" t="s">
        <v>1780</v>
      </c>
      <c r="Y143" s="117" t="str">
        <f t="shared" si="45"/>
        <v>H6ACC1234</v>
      </c>
      <c r="Z143" s="126">
        <f>IF(A143&lt;&gt;"",1,Z142+1)</f>
        <v>1</v>
      </c>
      <c r="AA143" s="126" t="str">
        <f t="shared" si="46"/>
        <v>H6ACC1234 - 1</v>
      </c>
      <c r="AB143" s="127">
        <f t="shared" si="41"/>
        <v>5</v>
      </c>
      <c r="AC143" s="127">
        <f t="shared" si="42"/>
        <v>5</v>
      </c>
      <c r="AD143" s="127" t="str">
        <f>IF(A143&lt;&gt;"",MID(F143,1,FIND(" ",F143,1)-1),AD142)</f>
        <v>H6ACC1234.</v>
      </c>
      <c r="AE143" s="127" t="str">
        <f t="shared" si="43"/>
        <v>H6ACC1234</v>
      </c>
      <c r="AF143" s="128"/>
      <c r="AG143" s="129"/>
      <c r="AH143" s="130"/>
    </row>
    <row r="144" spans="1:34" s="131" customFormat="1" ht="357" customHeight="1" x14ac:dyDescent="0.2">
      <c r="A144" s="117">
        <f>IF(ISBLANK(D144),"",COUNTA($D$2:D144))</f>
        <v>99</v>
      </c>
      <c r="B144" s="118">
        <f t="shared" si="47"/>
        <v>143</v>
      </c>
      <c r="C144" s="119"/>
      <c r="D144" s="118" t="s">
        <v>1725</v>
      </c>
      <c r="E144" s="118" t="s">
        <v>152</v>
      </c>
      <c r="F144" s="133" t="s">
        <v>1768</v>
      </c>
      <c r="G144" s="133" t="s">
        <v>1737</v>
      </c>
      <c r="H144" s="133" t="s">
        <v>1758</v>
      </c>
      <c r="I144" s="133" t="s">
        <v>1756</v>
      </c>
      <c r="J144" s="117" t="s">
        <v>1753</v>
      </c>
      <c r="K144" s="117">
        <v>1</v>
      </c>
      <c r="L144" s="160">
        <v>44564</v>
      </c>
      <c r="M144" s="160">
        <v>44654</v>
      </c>
      <c r="N144" s="145">
        <f t="shared" si="40"/>
        <v>12.857142857142858</v>
      </c>
      <c r="O144" s="121" t="s">
        <v>1696</v>
      </c>
      <c r="P144" s="121">
        <v>1</v>
      </c>
      <c r="Q144" s="146">
        <f>IF(P144/K144&gt;1,100,+P144/K144*100)</f>
        <v>100</v>
      </c>
      <c r="R144" s="123">
        <f>+N144*Q144/100</f>
        <v>12.857142857142858</v>
      </c>
      <c r="S144" s="123">
        <f>IF(M144&lt;=$AG$1,R144,0)</f>
        <v>12.857142857142858</v>
      </c>
      <c r="T144" s="123">
        <f>IF($AG$1&gt;=M144,N144,0)</f>
        <v>12.857142857142858</v>
      </c>
      <c r="U144" s="119"/>
      <c r="V144" s="125" t="str">
        <f>IF(Q144=100,"CUMPLIDA",IF(M144-$AG$1&lt;0,"VENCIDA",IF(M144-$AG$1&lt;=30,"PRÓXIMA A VENCER",IF(Q144&gt;0,"CON AVANCE","EN TERMINO"))))</f>
        <v>CUMPLIDA</v>
      </c>
      <c r="W144" s="125" t="str">
        <f>IF(A144&lt;&gt;"",IF(AC144=1,"VENCIDO",IF(AC144=2,"PRÓXIMO A VENCER",IF(AC144=3,"EN TERMINO",IF(AC144=4,"CON AVANCE",IF(AC144=5,"CUMPLIDO",))))),"")</f>
        <v>CUMPLIDO</v>
      </c>
      <c r="X144" s="117" t="s">
        <v>1780</v>
      </c>
      <c r="Y144" s="117" t="str">
        <f t="shared" si="45"/>
        <v>H7ACC1234</v>
      </c>
      <c r="Z144" s="126">
        <f>IF(A144&lt;&gt;"",1,Z143+1)</f>
        <v>1</v>
      </c>
      <c r="AA144" s="126" t="str">
        <f t="shared" si="46"/>
        <v>H7ACC1234 - 1</v>
      </c>
      <c r="AB144" s="127">
        <f t="shared" si="41"/>
        <v>5</v>
      </c>
      <c r="AC144" s="127">
        <f t="shared" si="42"/>
        <v>5</v>
      </c>
      <c r="AD144" s="127" t="str">
        <f>IF(A144&lt;&gt;"",MID(F144,1,FIND(" ",F144,1)-1),AD143)</f>
        <v>H7ACC1234.</v>
      </c>
      <c r="AE144" s="127" t="str">
        <f t="shared" si="43"/>
        <v>H7ACC1234</v>
      </c>
      <c r="AF144" s="128"/>
      <c r="AG144" s="129"/>
      <c r="AH144" s="130"/>
    </row>
    <row r="145" spans="1:34" s="131" customFormat="1" ht="357" customHeight="1" x14ac:dyDescent="0.2">
      <c r="A145" s="117">
        <f>IF(ISBLANK(D145),"",COUNTA($D$2:D145))</f>
        <v>100</v>
      </c>
      <c r="B145" s="118">
        <f t="shared" si="47"/>
        <v>144</v>
      </c>
      <c r="C145" s="119"/>
      <c r="D145" s="118" t="s">
        <v>800</v>
      </c>
      <c r="E145" s="118" t="s">
        <v>152</v>
      </c>
      <c r="F145" s="133" t="s">
        <v>1769</v>
      </c>
      <c r="G145" s="133" t="s">
        <v>1738</v>
      </c>
      <c r="H145" s="133" t="s">
        <v>1758</v>
      </c>
      <c r="I145" s="133" t="s">
        <v>1756</v>
      </c>
      <c r="J145" s="117" t="s">
        <v>1753</v>
      </c>
      <c r="K145" s="117">
        <v>1</v>
      </c>
      <c r="L145" s="160">
        <v>44564</v>
      </c>
      <c r="M145" s="160">
        <v>44654</v>
      </c>
      <c r="N145" s="145">
        <f t="shared" si="40"/>
        <v>12.857142857142858</v>
      </c>
      <c r="O145" s="121" t="s">
        <v>1696</v>
      </c>
      <c r="P145" s="121">
        <v>1</v>
      </c>
      <c r="Q145" s="146">
        <f>IF(P145/K145&gt;1,100,+P145/K145*100)</f>
        <v>100</v>
      </c>
      <c r="R145" s="123">
        <f>+N145*Q145/100</f>
        <v>12.857142857142858</v>
      </c>
      <c r="S145" s="123">
        <f>IF(M145&lt;=$AG$1,R145,0)</f>
        <v>12.857142857142858</v>
      </c>
      <c r="T145" s="123">
        <f>IF($AG$1&gt;=M145,N145,0)</f>
        <v>12.857142857142858</v>
      </c>
      <c r="U145" s="119"/>
      <c r="V145" s="125" t="str">
        <f>IF(Q145=100,"CUMPLIDA",IF(M145-$AG$1&lt;0,"VENCIDA",IF(M145-$AG$1&lt;=30,"PRÓXIMA A VENCER",IF(Q145&gt;0,"CON AVANCE","EN TERMINO"))))</f>
        <v>CUMPLIDA</v>
      </c>
      <c r="W145" s="125" t="str">
        <f>IF(A145&lt;&gt;"",IF(AC145=1,"VENCIDO",IF(AC145=2,"PRÓXIMO A VENCER",IF(AC145=3,"EN TERMINO",IF(AC145=4,"CON AVANCE",IF(AC145=5,"CUMPLIDO",))))),"")</f>
        <v>CUMPLIDO</v>
      </c>
      <c r="X145" s="117" t="s">
        <v>1780</v>
      </c>
      <c r="Y145" s="117" t="str">
        <f t="shared" si="45"/>
        <v>H8ACC1234</v>
      </c>
      <c r="Z145" s="126">
        <f>IF(A145&lt;&gt;"",1,Z144+1)</f>
        <v>1</v>
      </c>
      <c r="AA145" s="126" t="str">
        <f t="shared" si="46"/>
        <v>H8ACC1234 - 1</v>
      </c>
      <c r="AB145" s="127">
        <f t="shared" si="41"/>
        <v>5</v>
      </c>
      <c r="AC145" s="127">
        <f t="shared" si="42"/>
        <v>5</v>
      </c>
      <c r="AD145" s="127" t="str">
        <f>IF(A145&lt;&gt;"",MID(F145,1,FIND(" ",F145,1)-1),AD144)</f>
        <v>H8ACC1234.</v>
      </c>
      <c r="AE145" s="127" t="str">
        <f t="shared" si="43"/>
        <v>H8ACC1234</v>
      </c>
      <c r="AF145" s="128"/>
      <c r="AG145" s="129"/>
      <c r="AH145" s="130"/>
    </row>
    <row r="146" spans="1:34" s="131" customFormat="1" ht="357" customHeight="1" x14ac:dyDescent="0.2">
      <c r="A146" s="117">
        <f>IF(ISBLANK(D146),"",COUNTA($D$2:D146))</f>
        <v>101</v>
      </c>
      <c r="B146" s="118">
        <f t="shared" si="47"/>
        <v>145</v>
      </c>
      <c r="C146" s="119"/>
      <c r="D146" s="121" t="s">
        <v>800</v>
      </c>
      <c r="E146" s="118" t="s">
        <v>152</v>
      </c>
      <c r="F146" s="139" t="s">
        <v>1770</v>
      </c>
      <c r="G146" s="139" t="s">
        <v>1739</v>
      </c>
      <c r="H146" s="133" t="s">
        <v>1759</v>
      </c>
      <c r="I146" s="133" t="s">
        <v>1756</v>
      </c>
      <c r="J146" s="117" t="s">
        <v>1753</v>
      </c>
      <c r="K146" s="117">
        <v>1</v>
      </c>
      <c r="L146" s="160">
        <v>44564</v>
      </c>
      <c r="M146" s="160">
        <v>44654</v>
      </c>
      <c r="N146" s="145">
        <f t="shared" si="40"/>
        <v>12.857142857142858</v>
      </c>
      <c r="O146" s="121" t="s">
        <v>1696</v>
      </c>
      <c r="P146" s="121">
        <v>1</v>
      </c>
      <c r="Q146" s="146">
        <f>IF(P146/K146&gt;1,100,+P146/K146*100)</f>
        <v>100</v>
      </c>
      <c r="R146" s="123">
        <f>+N146*Q146/100</f>
        <v>12.857142857142858</v>
      </c>
      <c r="S146" s="123">
        <f>IF(M146&lt;=$AG$1,R146,0)</f>
        <v>12.857142857142858</v>
      </c>
      <c r="T146" s="123">
        <f>IF($AG$1&gt;=M146,N146,0)</f>
        <v>12.857142857142858</v>
      </c>
      <c r="U146" s="119"/>
      <c r="V146" s="125" t="str">
        <f>IF(Q146=100,"CUMPLIDA",IF(M146-$AG$1&lt;0,"VENCIDA",IF(M146-$AG$1&lt;=30,"PRÓXIMA A VENCER",IF(Q146&gt;0,"CON AVANCE","EN TERMINO"))))</f>
        <v>CUMPLIDA</v>
      </c>
      <c r="W146" s="125" t="str">
        <f>IF(A146&lt;&gt;"",IF(AC146=1,"VENCIDO",IF(AC146=2,"PRÓXIMO A VENCER",IF(AC146=3,"EN TERMINO",IF(AC146=4,"CON AVANCE",IF(AC146=5,"CUMPLIDO",))))),"")</f>
        <v>CUMPLIDO</v>
      </c>
      <c r="X146" s="117" t="s">
        <v>1780</v>
      </c>
      <c r="Y146" s="117" t="str">
        <f t="shared" si="45"/>
        <v>H10ACC1234</v>
      </c>
      <c r="Z146" s="126">
        <f>IF(A146&lt;&gt;"",1,Z145+1)</f>
        <v>1</v>
      </c>
      <c r="AA146" s="126" t="str">
        <f t="shared" si="46"/>
        <v>H10ACC1234 - 1</v>
      </c>
      <c r="AB146" s="127">
        <f t="shared" si="41"/>
        <v>5</v>
      </c>
      <c r="AC146" s="127">
        <f t="shared" si="42"/>
        <v>5</v>
      </c>
      <c r="AD146" s="127" t="str">
        <f>IF(A146&lt;&gt;"",MID(F146,1,FIND(" ",F146,1)-1),AD145)</f>
        <v>H10ACC1234.</v>
      </c>
      <c r="AE146" s="127" t="str">
        <f t="shared" si="43"/>
        <v>H10ACC1234</v>
      </c>
      <c r="AF146" s="128"/>
      <c r="AG146" s="129"/>
      <c r="AH146" s="130"/>
    </row>
    <row r="147" spans="1:34" s="131" customFormat="1" ht="357" customHeight="1" x14ac:dyDescent="0.2">
      <c r="A147" s="117">
        <f>IF(ISBLANK(D147),"",COUNTA($D$2:D147))</f>
        <v>102</v>
      </c>
      <c r="B147" s="118">
        <f t="shared" si="47"/>
        <v>146</v>
      </c>
      <c r="C147" s="119"/>
      <c r="D147" s="121" t="s">
        <v>1726</v>
      </c>
      <c r="E147" s="118" t="s">
        <v>139</v>
      </c>
      <c r="F147" s="139" t="s">
        <v>1771</v>
      </c>
      <c r="G147" s="139" t="s">
        <v>1740</v>
      </c>
      <c r="H147" s="133" t="s">
        <v>1749</v>
      </c>
      <c r="I147" s="139" t="s">
        <v>1750</v>
      </c>
      <c r="J147" s="117" t="s">
        <v>1757</v>
      </c>
      <c r="K147" s="117">
        <v>2</v>
      </c>
      <c r="L147" s="158">
        <v>44564</v>
      </c>
      <c r="M147" s="158">
        <v>44715</v>
      </c>
      <c r="N147" s="145">
        <f t="shared" si="40"/>
        <v>21.571428571428573</v>
      </c>
      <c r="O147" s="121" t="s">
        <v>1779</v>
      </c>
      <c r="P147" s="121">
        <v>2</v>
      </c>
      <c r="Q147" s="146">
        <f>IF(P147/K147&gt;1,100,+P147/K147*100)</f>
        <v>100</v>
      </c>
      <c r="R147" s="123">
        <f>+N147*Q147/100</f>
        <v>21.571428571428573</v>
      </c>
      <c r="S147" s="123">
        <f>IF(M147&lt;=$AG$1,R147,0)</f>
        <v>21.571428571428573</v>
      </c>
      <c r="T147" s="123">
        <f>IF($AG$1&gt;=M147,N147,0)</f>
        <v>21.571428571428573</v>
      </c>
      <c r="U147" s="119"/>
      <c r="V147" s="125" t="str">
        <f>IF(Q147=100,"CUMPLIDA",IF(M147-$AG$1&lt;0,"VENCIDA",IF(M147-$AG$1&lt;=30,"PRÓXIMA A VENCER",IF(Q147&gt;0,"CON AVANCE","EN TERMINO"))))</f>
        <v>CUMPLIDA</v>
      </c>
      <c r="W147" s="125" t="str">
        <f>IF(A147&lt;&gt;"",IF(AC147=1,"VENCIDO",IF(AC147=2,"PRÓXIMO A VENCER",IF(AC147=3,"EN TERMINO",IF(AC147=4,"CON AVANCE",IF(AC147=5,"CUMPLIDO",))))),"")</f>
        <v>CUMPLIDO</v>
      </c>
      <c r="X147" s="117" t="s">
        <v>1780</v>
      </c>
      <c r="Y147" s="117" t="str">
        <f t="shared" si="45"/>
        <v>H11ACC1234</v>
      </c>
      <c r="Z147" s="126">
        <f>IF(A147&lt;&gt;"",1,Z146+1)</f>
        <v>1</v>
      </c>
      <c r="AA147" s="126" t="str">
        <f t="shared" si="46"/>
        <v>H11ACC1234 - 1</v>
      </c>
      <c r="AB147" s="127">
        <f t="shared" si="41"/>
        <v>5</v>
      </c>
      <c r="AC147" s="127">
        <f t="shared" si="42"/>
        <v>5</v>
      </c>
      <c r="AD147" s="127" t="str">
        <f>IF(A147&lt;&gt;"",MID(F147,1,FIND(" ",F147,1)-1),AD146)</f>
        <v>H11ACC1234.</v>
      </c>
      <c r="AE147" s="127" t="str">
        <f t="shared" si="43"/>
        <v>H11ACC1234</v>
      </c>
      <c r="AF147" s="128"/>
      <c r="AG147" s="129"/>
      <c r="AH147" s="130"/>
    </row>
    <row r="148" spans="1:34" s="131" customFormat="1" ht="357" customHeight="1" x14ac:dyDescent="0.2">
      <c r="A148" s="117">
        <f>IF(ISBLANK(D148),"",COUNTA($D$2:D148))</f>
        <v>103</v>
      </c>
      <c r="B148" s="118">
        <f t="shared" si="47"/>
        <v>147</v>
      </c>
      <c r="C148" s="119"/>
      <c r="D148" s="121" t="s">
        <v>1727</v>
      </c>
      <c r="E148" s="118" t="s">
        <v>139</v>
      </c>
      <c r="F148" s="139" t="s">
        <v>1772</v>
      </c>
      <c r="G148" s="139" t="s">
        <v>1741</v>
      </c>
      <c r="H148" s="133" t="s">
        <v>1759</v>
      </c>
      <c r="I148" s="133" t="s">
        <v>1756</v>
      </c>
      <c r="J148" s="117" t="s">
        <v>1753</v>
      </c>
      <c r="K148" s="117">
        <v>1</v>
      </c>
      <c r="L148" s="160">
        <v>44564</v>
      </c>
      <c r="M148" s="160">
        <v>44654</v>
      </c>
      <c r="N148" s="145">
        <f t="shared" si="40"/>
        <v>12.857142857142858</v>
      </c>
      <c r="O148" s="121" t="s">
        <v>1779</v>
      </c>
      <c r="P148" s="121">
        <v>1</v>
      </c>
      <c r="Q148" s="146">
        <f>IF(P148/K148&gt;1,100,+P148/K148*100)</f>
        <v>100</v>
      </c>
      <c r="R148" s="123">
        <f>+N148*Q148/100</f>
        <v>12.857142857142858</v>
      </c>
      <c r="S148" s="123">
        <f>IF(M148&lt;=$AG$1,R148,0)</f>
        <v>12.857142857142858</v>
      </c>
      <c r="T148" s="123">
        <f>IF($AG$1&gt;=M148,N148,0)</f>
        <v>12.857142857142858</v>
      </c>
      <c r="U148" s="119"/>
      <c r="V148" s="125" t="str">
        <f>IF(Q148=100,"CUMPLIDA",IF(M148-$AG$1&lt;0,"VENCIDA",IF(M148-$AG$1&lt;=30,"PRÓXIMA A VENCER",IF(Q148&gt;0,"CON AVANCE","EN TERMINO"))))</f>
        <v>CUMPLIDA</v>
      </c>
      <c r="W148" s="125" t="str">
        <f>IF(A148&lt;&gt;"",IF(AC148=1,"VENCIDO",IF(AC148=2,"PRÓXIMO A VENCER",IF(AC148=3,"EN TERMINO",IF(AC148=4,"CON AVANCE",IF(AC148=5,"CUMPLIDO",))))),"")</f>
        <v>CUMPLIDO</v>
      </c>
      <c r="X148" s="117" t="s">
        <v>1780</v>
      </c>
      <c r="Y148" s="117" t="str">
        <f t="shared" si="45"/>
        <v>H12ACC1234</v>
      </c>
      <c r="Z148" s="126">
        <f>IF(A148&lt;&gt;"",1,Z147+1)</f>
        <v>1</v>
      </c>
      <c r="AA148" s="126" t="str">
        <f t="shared" si="46"/>
        <v>H12ACC1234 - 1</v>
      </c>
      <c r="AB148" s="127">
        <f t="shared" si="41"/>
        <v>5</v>
      </c>
      <c r="AC148" s="127">
        <f t="shared" si="42"/>
        <v>5</v>
      </c>
      <c r="AD148" s="127" t="str">
        <f>IF(A148&lt;&gt;"",MID(F148,1,FIND(" ",F148,1)-1),AD147)</f>
        <v>H12ACC1234.</v>
      </c>
      <c r="AE148" s="127" t="str">
        <f t="shared" si="43"/>
        <v>H12ACC1234</v>
      </c>
      <c r="AF148" s="128"/>
      <c r="AG148" s="129"/>
      <c r="AH148" s="130"/>
    </row>
    <row r="149" spans="1:34" s="131" customFormat="1" ht="357" customHeight="1" x14ac:dyDescent="0.2">
      <c r="A149" s="117">
        <f>IF(ISBLANK(D149),"",COUNTA($D$2:D149))</f>
        <v>104</v>
      </c>
      <c r="B149" s="118">
        <f t="shared" si="47"/>
        <v>148</v>
      </c>
      <c r="C149" s="119"/>
      <c r="D149" s="121" t="s">
        <v>1728</v>
      </c>
      <c r="E149" s="118" t="s">
        <v>139</v>
      </c>
      <c r="F149" s="139" t="s">
        <v>1773</v>
      </c>
      <c r="G149" s="139" t="s">
        <v>1742</v>
      </c>
      <c r="H149" s="133" t="s">
        <v>1759</v>
      </c>
      <c r="I149" s="133" t="s">
        <v>1756</v>
      </c>
      <c r="J149" s="117" t="s">
        <v>1753</v>
      </c>
      <c r="K149" s="117">
        <v>1</v>
      </c>
      <c r="L149" s="160">
        <v>44564</v>
      </c>
      <c r="M149" s="160">
        <v>44654</v>
      </c>
      <c r="N149" s="145">
        <f t="shared" si="40"/>
        <v>12.857142857142858</v>
      </c>
      <c r="O149" s="121" t="s">
        <v>1779</v>
      </c>
      <c r="P149" s="121">
        <v>1</v>
      </c>
      <c r="Q149" s="146">
        <f>IF(P149/K149&gt;1,100,+P149/K149*100)</f>
        <v>100</v>
      </c>
      <c r="R149" s="123">
        <f>+N149*Q149/100</f>
        <v>12.857142857142858</v>
      </c>
      <c r="S149" s="123">
        <f>IF(M149&lt;=$AG$1,R149,0)</f>
        <v>12.857142857142858</v>
      </c>
      <c r="T149" s="123">
        <f>IF($AG$1&gt;=M149,N149,0)</f>
        <v>12.857142857142858</v>
      </c>
      <c r="U149" s="119"/>
      <c r="V149" s="125" t="str">
        <f>IF(Q149=100,"CUMPLIDA",IF(M149-$AG$1&lt;0,"VENCIDA",IF(M149-$AG$1&lt;=30,"PRÓXIMA A VENCER",IF(Q149&gt;0,"CON AVANCE","EN TERMINO"))))</f>
        <v>CUMPLIDA</v>
      </c>
      <c r="W149" s="125" t="str">
        <f>IF(A149&lt;&gt;"",IF(AC149=1,"VENCIDO",IF(AC149=2,"PRÓXIMO A VENCER",IF(AC149=3,"EN TERMINO",IF(AC149=4,"CON AVANCE",IF(AC149=5,"CUMPLIDO",))))),"")</f>
        <v>CUMPLIDO</v>
      </c>
      <c r="X149" s="117" t="s">
        <v>1780</v>
      </c>
      <c r="Y149" s="117" t="str">
        <f t="shared" si="45"/>
        <v>H13ACC1234</v>
      </c>
      <c r="Z149" s="126">
        <f>IF(A149&lt;&gt;"",1,Z148+1)</f>
        <v>1</v>
      </c>
      <c r="AA149" s="126" t="str">
        <f t="shared" si="46"/>
        <v>H13ACC1234 - 1</v>
      </c>
      <c r="AB149" s="127">
        <f t="shared" si="41"/>
        <v>5</v>
      </c>
      <c r="AC149" s="127">
        <f t="shared" si="42"/>
        <v>5</v>
      </c>
      <c r="AD149" s="127" t="str">
        <f>IF(A149&lt;&gt;"",MID(F149,1,FIND(" ",F149,1)-1),AD148)</f>
        <v>H13ACC1234.</v>
      </c>
      <c r="AE149" s="127" t="str">
        <f t="shared" si="43"/>
        <v>H13ACC1234</v>
      </c>
      <c r="AF149" s="128"/>
      <c r="AG149" s="129"/>
      <c r="AH149" s="130"/>
    </row>
    <row r="150" spans="1:34" s="131" customFormat="1" ht="357" customHeight="1" x14ac:dyDescent="0.2">
      <c r="A150" s="117">
        <f>IF(ISBLANK(D150),"",COUNTA($D$2:D150))</f>
        <v>105</v>
      </c>
      <c r="B150" s="118">
        <f t="shared" si="47"/>
        <v>149</v>
      </c>
      <c r="C150" s="119"/>
      <c r="D150" s="121" t="s">
        <v>1727</v>
      </c>
      <c r="E150" s="118" t="s">
        <v>152</v>
      </c>
      <c r="F150" s="120" t="s">
        <v>1774</v>
      </c>
      <c r="G150" s="141" t="s">
        <v>1743</v>
      </c>
      <c r="H150" s="133" t="s">
        <v>1759</v>
      </c>
      <c r="I150" s="133" t="s">
        <v>1756</v>
      </c>
      <c r="J150" s="117" t="s">
        <v>1753</v>
      </c>
      <c r="K150" s="117">
        <v>1</v>
      </c>
      <c r="L150" s="160">
        <v>44564</v>
      </c>
      <c r="M150" s="160">
        <v>44654</v>
      </c>
      <c r="N150" s="145">
        <f t="shared" si="40"/>
        <v>12.857142857142858</v>
      </c>
      <c r="O150" s="121" t="s">
        <v>1696</v>
      </c>
      <c r="P150" s="121">
        <v>1</v>
      </c>
      <c r="Q150" s="146">
        <f>IF(P150/K150&gt;1,100,+P150/K150*100)</f>
        <v>100</v>
      </c>
      <c r="R150" s="123">
        <f>+N150*Q150/100</f>
        <v>12.857142857142858</v>
      </c>
      <c r="S150" s="123">
        <f>IF(M150&lt;=$AG$1,R150,0)</f>
        <v>12.857142857142858</v>
      </c>
      <c r="T150" s="123">
        <f>IF($AG$1&gt;=M150,N150,0)</f>
        <v>12.857142857142858</v>
      </c>
      <c r="U150" s="119"/>
      <c r="V150" s="125" t="str">
        <f>IF(Q150=100,"CUMPLIDA",IF(M150-$AG$1&lt;0,"VENCIDA",IF(M150-$AG$1&lt;=30,"PRÓXIMA A VENCER",IF(Q150&gt;0,"CON AVANCE","EN TERMINO"))))</f>
        <v>CUMPLIDA</v>
      </c>
      <c r="W150" s="125" t="str">
        <f>IF(A150&lt;&gt;"",IF(AC150=1,"VENCIDO",IF(AC150=2,"PRÓXIMO A VENCER",IF(AC150=3,"EN TERMINO",IF(AC150=4,"CON AVANCE",IF(AC150=5,"CUMPLIDO",))))),"")</f>
        <v>CUMPLIDO</v>
      </c>
      <c r="X150" s="117" t="s">
        <v>1780</v>
      </c>
      <c r="Y150" s="117" t="str">
        <f t="shared" si="45"/>
        <v>H14ACC1234</v>
      </c>
      <c r="Z150" s="126">
        <f>IF(A150&lt;&gt;"",1,Z149+1)</f>
        <v>1</v>
      </c>
      <c r="AA150" s="126" t="str">
        <f t="shared" si="46"/>
        <v>H14ACC1234 - 1</v>
      </c>
      <c r="AB150" s="127">
        <f t="shared" si="41"/>
        <v>5</v>
      </c>
      <c r="AC150" s="127">
        <f t="shared" si="42"/>
        <v>5</v>
      </c>
      <c r="AD150" s="127" t="str">
        <f>IF(A150&lt;&gt;"",MID(F150,1,FIND(" ",F150,1)-1),AD149)</f>
        <v>H14ACC1234.</v>
      </c>
      <c r="AE150" s="127" t="str">
        <f t="shared" si="43"/>
        <v>H14ACC1234</v>
      </c>
      <c r="AF150" s="128"/>
      <c r="AG150" s="129"/>
      <c r="AH150" s="130"/>
    </row>
    <row r="151" spans="1:34" s="131" customFormat="1" ht="357" customHeight="1" x14ac:dyDescent="0.2">
      <c r="A151" s="117">
        <f>IF(ISBLANK(D151),"",COUNTA($D$2:D151))</f>
        <v>106</v>
      </c>
      <c r="B151" s="118">
        <f t="shared" si="47"/>
        <v>150</v>
      </c>
      <c r="C151" s="119"/>
      <c r="D151" s="121" t="s">
        <v>800</v>
      </c>
      <c r="E151" s="118" t="s">
        <v>152</v>
      </c>
      <c r="F151" s="139" t="s">
        <v>1775</v>
      </c>
      <c r="G151" s="139" t="s">
        <v>1744</v>
      </c>
      <c r="H151" s="133" t="s">
        <v>1760</v>
      </c>
      <c r="I151" s="133" t="s">
        <v>1756</v>
      </c>
      <c r="J151" s="117" t="s">
        <v>1753</v>
      </c>
      <c r="K151" s="117">
        <v>1</v>
      </c>
      <c r="L151" s="160">
        <v>44564</v>
      </c>
      <c r="M151" s="160">
        <v>44654</v>
      </c>
      <c r="N151" s="145">
        <f t="shared" si="40"/>
        <v>12.857142857142858</v>
      </c>
      <c r="O151" s="121" t="s">
        <v>1696</v>
      </c>
      <c r="P151" s="121">
        <v>1</v>
      </c>
      <c r="Q151" s="146">
        <f>IF(P151/K151&gt;1,100,+P151/K151*100)</f>
        <v>100</v>
      </c>
      <c r="R151" s="123">
        <f>+N151*Q151/100</f>
        <v>12.857142857142858</v>
      </c>
      <c r="S151" s="123">
        <f>IF(M151&lt;=$AG$1,R151,0)</f>
        <v>12.857142857142858</v>
      </c>
      <c r="T151" s="123">
        <f>IF($AG$1&gt;=M151,N151,0)</f>
        <v>12.857142857142858</v>
      </c>
      <c r="U151" s="119"/>
      <c r="V151" s="125" t="str">
        <f>IF(Q151=100,"CUMPLIDA",IF(M151-$AG$1&lt;0,"VENCIDA",IF(M151-$AG$1&lt;=30,"PRÓXIMA A VENCER",IF(Q151&gt;0,"CON AVANCE","EN TERMINO"))))</f>
        <v>CUMPLIDA</v>
      </c>
      <c r="W151" s="125" t="str">
        <f>IF(A151&lt;&gt;"",IF(AC151=1,"VENCIDO",IF(AC151=2,"PRÓXIMO A VENCER",IF(AC151=3,"EN TERMINO",IF(AC151=4,"CON AVANCE",IF(AC151=5,"CUMPLIDO",))))),"")</f>
        <v>CUMPLIDO</v>
      </c>
      <c r="X151" s="117" t="s">
        <v>1780</v>
      </c>
      <c r="Y151" s="117" t="str">
        <f t="shared" si="45"/>
        <v>H15ACC1234</v>
      </c>
      <c r="Z151" s="126">
        <f>IF(A151&lt;&gt;"",1,Z150+1)</f>
        <v>1</v>
      </c>
      <c r="AA151" s="126" t="str">
        <f t="shared" si="46"/>
        <v>H15ACC1234 - 1</v>
      </c>
      <c r="AB151" s="127">
        <f t="shared" si="41"/>
        <v>5</v>
      </c>
      <c r="AC151" s="127">
        <f t="shared" si="42"/>
        <v>5</v>
      </c>
      <c r="AD151" s="127" t="str">
        <f>IF(A151&lt;&gt;"",MID(F151,1,FIND(" ",F151,1)-1),AD150)</f>
        <v>H15ACC1234.</v>
      </c>
      <c r="AE151" s="127" t="str">
        <f t="shared" si="43"/>
        <v>H15ACC1234</v>
      </c>
      <c r="AF151" s="128"/>
      <c r="AG151" s="129"/>
      <c r="AH151" s="130"/>
    </row>
    <row r="152" spans="1:34" s="131" customFormat="1" ht="357" customHeight="1" x14ac:dyDescent="0.2">
      <c r="A152" s="117">
        <f>IF(ISBLANK(D152),"",COUNTA($D$2:D152))</f>
        <v>107</v>
      </c>
      <c r="B152" s="118">
        <f t="shared" si="47"/>
        <v>151</v>
      </c>
      <c r="C152" s="119"/>
      <c r="D152" s="121" t="s">
        <v>1729</v>
      </c>
      <c r="E152" s="118" t="s">
        <v>152</v>
      </c>
      <c r="F152" s="139" t="s">
        <v>1776</v>
      </c>
      <c r="G152" s="139" t="s">
        <v>1745</v>
      </c>
      <c r="H152" s="133" t="s">
        <v>1760</v>
      </c>
      <c r="I152" s="133" t="s">
        <v>1756</v>
      </c>
      <c r="J152" s="117" t="s">
        <v>1753</v>
      </c>
      <c r="K152" s="117">
        <v>1</v>
      </c>
      <c r="L152" s="160">
        <v>44564</v>
      </c>
      <c r="M152" s="160">
        <v>44654</v>
      </c>
      <c r="N152" s="145">
        <f t="shared" si="40"/>
        <v>12.857142857142858</v>
      </c>
      <c r="O152" s="121" t="s">
        <v>1696</v>
      </c>
      <c r="P152" s="121">
        <v>1</v>
      </c>
      <c r="Q152" s="146">
        <f>IF(P152/K152&gt;1,100,+P152/K152*100)</f>
        <v>100</v>
      </c>
      <c r="R152" s="123">
        <f>+N152*Q152/100</f>
        <v>12.857142857142858</v>
      </c>
      <c r="S152" s="123">
        <f>IF(M152&lt;=$AG$1,R152,0)</f>
        <v>12.857142857142858</v>
      </c>
      <c r="T152" s="123">
        <f>IF($AG$1&gt;=M152,N152,0)</f>
        <v>12.857142857142858</v>
      </c>
      <c r="U152" s="119"/>
      <c r="V152" s="125" t="str">
        <f>IF(Q152=100,"CUMPLIDA",IF(M152-$AG$1&lt;0,"VENCIDA",IF(M152-$AG$1&lt;=30,"PRÓXIMA A VENCER",IF(Q152&gt;0,"CON AVANCE","EN TERMINO"))))</f>
        <v>CUMPLIDA</v>
      </c>
      <c r="W152" s="125" t="str">
        <f>IF(A152&lt;&gt;"",IF(AC152=1,"VENCIDO",IF(AC152=2,"PRÓXIMO A VENCER",IF(AC152=3,"EN TERMINO",IF(AC152=4,"CON AVANCE",IF(AC152=5,"CUMPLIDO",))))),"")</f>
        <v>CUMPLIDO</v>
      </c>
      <c r="X152" s="117" t="s">
        <v>1780</v>
      </c>
      <c r="Y152" s="117" t="str">
        <f t="shared" si="45"/>
        <v>H16ACC1234</v>
      </c>
      <c r="Z152" s="126">
        <f>IF(A152&lt;&gt;"",1,Z151+1)</f>
        <v>1</v>
      </c>
      <c r="AA152" s="126" t="str">
        <f t="shared" si="46"/>
        <v>H16ACC1234 - 1</v>
      </c>
      <c r="AB152" s="127">
        <f t="shared" si="41"/>
        <v>5</v>
      </c>
      <c r="AC152" s="127">
        <f t="shared" si="42"/>
        <v>5</v>
      </c>
      <c r="AD152" s="127" t="str">
        <f>IF(A152&lt;&gt;"",MID(F152,1,FIND(" ",F152,1)-1),AD151)</f>
        <v>H16ACC1234.</v>
      </c>
      <c r="AE152" s="127" t="str">
        <f t="shared" si="43"/>
        <v>H16ACC1234</v>
      </c>
      <c r="AF152" s="128"/>
      <c r="AG152" s="129"/>
      <c r="AH152" s="130"/>
    </row>
    <row r="153" spans="1:34" s="131" customFormat="1" ht="357" customHeight="1" x14ac:dyDescent="0.2">
      <c r="A153" s="117">
        <f>IF(ISBLANK(D153),"",COUNTA($D$2:D153))</f>
        <v>108</v>
      </c>
      <c r="B153" s="118">
        <f t="shared" si="47"/>
        <v>152</v>
      </c>
      <c r="C153" s="119"/>
      <c r="D153" s="121" t="s">
        <v>1730</v>
      </c>
      <c r="E153" s="118" t="s">
        <v>152</v>
      </c>
      <c r="F153" s="139" t="s">
        <v>1777</v>
      </c>
      <c r="G153" s="139" t="s">
        <v>1746</v>
      </c>
      <c r="H153" s="133" t="s">
        <v>1760</v>
      </c>
      <c r="I153" s="133" t="s">
        <v>1756</v>
      </c>
      <c r="J153" s="117" t="s">
        <v>1753</v>
      </c>
      <c r="K153" s="117">
        <v>1</v>
      </c>
      <c r="L153" s="160">
        <v>44564</v>
      </c>
      <c r="M153" s="160">
        <v>44654</v>
      </c>
      <c r="N153" s="145">
        <f t="shared" si="40"/>
        <v>12.857142857142858</v>
      </c>
      <c r="O153" s="121" t="s">
        <v>1696</v>
      </c>
      <c r="P153" s="121">
        <v>1</v>
      </c>
      <c r="Q153" s="146">
        <f>IF(P153/K153&gt;1,100,+P153/K153*100)</f>
        <v>100</v>
      </c>
      <c r="R153" s="123">
        <f>+N153*Q153/100</f>
        <v>12.857142857142858</v>
      </c>
      <c r="S153" s="123">
        <f>IF(M153&lt;=$AG$1,R153,0)</f>
        <v>12.857142857142858</v>
      </c>
      <c r="T153" s="123">
        <f>IF($AG$1&gt;=M153,N153,0)</f>
        <v>12.857142857142858</v>
      </c>
      <c r="U153" s="119"/>
      <c r="V153" s="125" t="str">
        <f>IF(Q153=100,"CUMPLIDA",IF(M153-$AG$1&lt;0,"VENCIDA",IF(M153-$AG$1&lt;=30,"PRÓXIMA A VENCER",IF(Q153&gt;0,"CON AVANCE","EN TERMINO"))))</f>
        <v>CUMPLIDA</v>
      </c>
      <c r="W153" s="125" t="str">
        <f>IF(A153&lt;&gt;"",IF(AC153=1,"VENCIDO",IF(AC153=2,"PRÓXIMO A VENCER",IF(AC153=3,"EN TERMINO",IF(AC153=4,"CON AVANCE",IF(AC153=5,"CUMPLIDO",))))),"")</f>
        <v>CUMPLIDO</v>
      </c>
      <c r="X153" s="117" t="s">
        <v>1780</v>
      </c>
      <c r="Y153" s="117" t="str">
        <f t="shared" si="45"/>
        <v>H17ACC1234</v>
      </c>
      <c r="Z153" s="126">
        <f>IF(A153&lt;&gt;"",1,Z152+1)</f>
        <v>1</v>
      </c>
      <c r="AA153" s="126" t="str">
        <f t="shared" si="46"/>
        <v>H17ACC1234 - 1</v>
      </c>
      <c r="AB153" s="127">
        <f t="shared" si="41"/>
        <v>5</v>
      </c>
      <c r="AC153" s="127">
        <f t="shared" si="42"/>
        <v>5</v>
      </c>
      <c r="AD153" s="127" t="str">
        <f>IF(A153&lt;&gt;"",MID(F153,1,FIND(" ",F153,1)-1),AD152)</f>
        <v>H17ACC1234.</v>
      </c>
      <c r="AE153" s="127" t="str">
        <f t="shared" si="43"/>
        <v>H17ACC1234</v>
      </c>
      <c r="AF153" s="128"/>
      <c r="AG153" s="129"/>
      <c r="AH153" s="130"/>
    </row>
    <row r="154" spans="1:34" s="131" customFormat="1" ht="357" customHeight="1" x14ac:dyDescent="0.2">
      <c r="A154" s="117">
        <f>IF(ISBLANK(D154),"",COUNTA($D$2:D154))</f>
        <v>109</v>
      </c>
      <c r="B154" s="118">
        <f t="shared" si="47"/>
        <v>153</v>
      </c>
      <c r="C154" s="119"/>
      <c r="D154" s="140" t="s">
        <v>1731</v>
      </c>
      <c r="E154" s="118" t="s">
        <v>152</v>
      </c>
      <c r="F154" s="139" t="s">
        <v>1778</v>
      </c>
      <c r="G154" s="139" t="s">
        <v>1747</v>
      </c>
      <c r="H154" s="133" t="s">
        <v>1760</v>
      </c>
      <c r="I154" s="133" t="s">
        <v>1756</v>
      </c>
      <c r="J154" s="117" t="s">
        <v>1753</v>
      </c>
      <c r="K154" s="117">
        <v>1</v>
      </c>
      <c r="L154" s="160">
        <v>44564</v>
      </c>
      <c r="M154" s="160">
        <v>44654</v>
      </c>
      <c r="N154" s="145">
        <f t="shared" si="40"/>
        <v>12.857142857142858</v>
      </c>
      <c r="O154" s="121" t="s">
        <v>1696</v>
      </c>
      <c r="P154" s="121">
        <v>1</v>
      </c>
      <c r="Q154" s="146">
        <f>IF(P154/K154&gt;1,100,+P154/K154*100)</f>
        <v>100</v>
      </c>
      <c r="R154" s="123">
        <f>+N154*Q154/100</f>
        <v>12.857142857142858</v>
      </c>
      <c r="S154" s="123">
        <f>IF(M154&lt;=$AG$1,R154,0)</f>
        <v>12.857142857142858</v>
      </c>
      <c r="T154" s="123">
        <f>IF($AG$1&gt;=M154,N154,0)</f>
        <v>12.857142857142858</v>
      </c>
      <c r="U154" s="119"/>
      <c r="V154" s="125" t="str">
        <f>IF(Q154=100,"CUMPLIDA",IF(M154-$AG$1&lt;0,"VENCIDA",IF(M154-$AG$1&lt;=30,"PRÓXIMA A VENCER",IF(Q154&gt;0,"CON AVANCE","EN TERMINO"))))</f>
        <v>CUMPLIDA</v>
      </c>
      <c r="W154" s="125" t="str">
        <f>IF(A154&lt;&gt;"",IF(AC154=1,"VENCIDO",IF(AC154=2,"PRÓXIMO A VENCER",IF(AC154=3,"EN TERMINO",IF(AC154=4,"CON AVANCE",IF(AC154=5,"CUMPLIDO",))))),"")</f>
        <v>CUMPLIDO</v>
      </c>
      <c r="X154" s="117" t="s">
        <v>1780</v>
      </c>
      <c r="Y154" s="117" t="str">
        <f t="shared" si="45"/>
        <v>H18ACC1234</v>
      </c>
      <c r="Z154" s="126">
        <f>IF(A154&lt;&gt;"",1,Z153+1)</f>
        <v>1</v>
      </c>
      <c r="AA154" s="126" t="str">
        <f t="shared" si="46"/>
        <v>H18ACC1234 - 1</v>
      </c>
      <c r="AB154" s="127">
        <f t="shared" si="41"/>
        <v>5</v>
      </c>
      <c r="AC154" s="127">
        <f t="shared" si="42"/>
        <v>5</v>
      </c>
      <c r="AD154" s="127" t="str">
        <f>IF(A154&lt;&gt;"",MID(F154,1,FIND(" ",F154,1)-1),AD153)</f>
        <v>H18ACC1234.</v>
      </c>
      <c r="AE154" s="127" t="str">
        <f t="shared" si="43"/>
        <v>H18ACC1234</v>
      </c>
      <c r="AF154" s="128"/>
      <c r="AG154" s="129"/>
      <c r="AH154" s="130"/>
    </row>
    <row r="155" spans="1:34" s="131" customFormat="1" ht="357" customHeight="1" x14ac:dyDescent="0.2">
      <c r="A155" s="117">
        <f>IF(ISBLANK(D155),"",COUNTA($D$2:D155))</f>
        <v>110</v>
      </c>
      <c r="B155" s="118">
        <f t="shared" si="47"/>
        <v>154</v>
      </c>
      <c r="C155" s="119"/>
      <c r="D155" s="140" t="s">
        <v>1732</v>
      </c>
      <c r="E155" s="118" t="s">
        <v>1443</v>
      </c>
      <c r="F155" s="139" t="s">
        <v>1762</v>
      </c>
      <c r="G155" s="139" t="s">
        <v>1748</v>
      </c>
      <c r="H155" s="133" t="s">
        <v>1761</v>
      </c>
      <c r="I155" s="133" t="s">
        <v>1752</v>
      </c>
      <c r="J155" s="117" t="s">
        <v>1753</v>
      </c>
      <c r="K155" s="117">
        <v>1</v>
      </c>
      <c r="L155" s="160">
        <v>44564</v>
      </c>
      <c r="M155" s="160">
        <v>44595</v>
      </c>
      <c r="N155" s="145">
        <f t="shared" si="40"/>
        <v>4.4285714285714288</v>
      </c>
      <c r="O155" s="121" t="s">
        <v>1696</v>
      </c>
      <c r="P155" s="121">
        <v>1</v>
      </c>
      <c r="Q155" s="146">
        <f>IF(P155/K155&gt;1,100,+P155/K155*100)</f>
        <v>100</v>
      </c>
      <c r="R155" s="123">
        <f>+N155*Q155/100</f>
        <v>4.4285714285714288</v>
      </c>
      <c r="S155" s="123">
        <f>IF(M155&lt;=$AG$1,R155,0)</f>
        <v>4.4285714285714288</v>
      </c>
      <c r="T155" s="123">
        <f>IF($AG$1&gt;=M155,N155,0)</f>
        <v>4.4285714285714288</v>
      </c>
      <c r="U155" s="118" t="s">
        <v>1527</v>
      </c>
      <c r="V155" s="125" t="str">
        <f>IF(Q155=100,"CUMPLIDA",IF(M155-$AG$1&lt;0,"VENCIDA",IF(M155-$AG$1&lt;=30,"PRÓXIMA A VENCER",IF(Q155&gt;0,"CON AVANCE","EN TERMINO"))))</f>
        <v>CUMPLIDA</v>
      </c>
      <c r="W155" s="125" t="str">
        <f>IF(A155&lt;&gt;"",IF(AC155=1,"VENCIDO",IF(AC155=2,"PRÓXIMO A VENCER",IF(AC155=3,"EN TERMINO",IF(AC155=4,"CON AVANCE",IF(AC155=5,"CUMPLIDO",))))),"")</f>
        <v>CUMPLIDO</v>
      </c>
      <c r="X155" s="117" t="s">
        <v>1780</v>
      </c>
      <c r="Y155" s="117" t="str">
        <f t="shared" si="45"/>
        <v>H19ACC1234</v>
      </c>
      <c r="Z155" s="126">
        <f>IF(A155&lt;&gt;"",1,Z154+1)</f>
        <v>1</v>
      </c>
      <c r="AA155" s="126" t="str">
        <f t="shared" si="46"/>
        <v>H19ACC1234 - 1</v>
      </c>
      <c r="AB155" s="127">
        <f t="shared" si="41"/>
        <v>5</v>
      </c>
      <c r="AC155" s="127">
        <f t="shared" si="42"/>
        <v>5</v>
      </c>
      <c r="AD155" s="127" t="str">
        <f>IF(A155&lt;&gt;"",MID(F155,1,FIND(" ",F155,1)-1),AD154)</f>
        <v>H19ACC1234.</v>
      </c>
      <c r="AE155" s="127" t="str">
        <f t="shared" si="43"/>
        <v>H19ACC1234</v>
      </c>
      <c r="AF155" s="128"/>
      <c r="AG155" s="129"/>
      <c r="AH155" s="130"/>
    </row>
    <row r="156" spans="1:34" s="131" customFormat="1" ht="357" customHeight="1" x14ac:dyDescent="0.2">
      <c r="A156" s="117">
        <f>IF(ISBLANK(D156),"",COUNTA($D$2:D156))</f>
        <v>111</v>
      </c>
      <c r="B156" s="118">
        <f t="shared" si="47"/>
        <v>155</v>
      </c>
      <c r="C156" s="119"/>
      <c r="D156" s="118" t="s">
        <v>711</v>
      </c>
      <c r="E156" s="118" t="s">
        <v>1656</v>
      </c>
      <c r="F156" s="139" t="s">
        <v>1785</v>
      </c>
      <c r="G156" s="139" t="s">
        <v>1561</v>
      </c>
      <c r="H156" s="120" t="s">
        <v>1562</v>
      </c>
      <c r="I156" s="120" t="s">
        <v>1563</v>
      </c>
      <c r="J156" s="121" t="s">
        <v>1050</v>
      </c>
      <c r="K156" s="121">
        <v>1</v>
      </c>
      <c r="L156" s="158">
        <v>44410</v>
      </c>
      <c r="M156" s="158">
        <v>44561</v>
      </c>
      <c r="N156" s="145">
        <f t="shared" ref="N156:N181" si="48">(+M156-L156)/7</f>
        <v>21.571428571428573</v>
      </c>
      <c r="O156" s="121" t="s">
        <v>331</v>
      </c>
      <c r="P156" s="121">
        <v>0.7</v>
      </c>
      <c r="Q156" s="146">
        <f>IF(P156/K156&gt;1,100,+P156/K156*100)</f>
        <v>70</v>
      </c>
      <c r="R156" s="123">
        <f>+N156*Q156/100</f>
        <v>15.1</v>
      </c>
      <c r="S156" s="123">
        <f>IF(M156&lt;=$AG$1,R156,0)</f>
        <v>15.1</v>
      </c>
      <c r="T156" s="123">
        <f>IF($AG$1&gt;=M156,N156,0)</f>
        <v>21.571428571428573</v>
      </c>
      <c r="U156" s="119"/>
      <c r="V156" s="125" t="str">
        <f>IF(Q156=100,"CUMPLIDA",IF(M156-$AG$1&lt;0,"VENCIDA",IF(M156-$AG$1&lt;=30,"PRÓXIMA A VENCER",IF(Q156&gt;0,"CON AVANCE","EN TERMINO"))))</f>
        <v>VENCIDA</v>
      </c>
      <c r="W156" s="125" t="str">
        <f>IF(A156&lt;&gt;"",IF(AC156=1,"VENCIDO",IF(AC156=2,"PRÓXIMO A VENCER",IF(AC156=3,"EN TERMINO",IF(AC156=4,"CON AVANCE",IF(AC156=5,"CUMPLIDO",))))),"")</f>
        <v>VENCIDO</v>
      </c>
      <c r="X156" s="118" t="s">
        <v>1556</v>
      </c>
      <c r="Y156" s="117" t="str">
        <f t="shared" si="45"/>
        <v>H1AF2020</v>
      </c>
      <c r="Z156" s="126">
        <f>IF(A156&lt;&gt;"",1,Z155+1)</f>
        <v>1</v>
      </c>
      <c r="AA156" s="126" t="str">
        <f t="shared" si="46"/>
        <v>H1AF2020 - 1</v>
      </c>
      <c r="AB156" s="127">
        <f t="shared" si="41"/>
        <v>1</v>
      </c>
      <c r="AC156" s="127">
        <f t="shared" si="42"/>
        <v>1</v>
      </c>
      <c r="AD156" s="127" t="str">
        <f>IF(A156&lt;&gt;"",MID(F156,1,FIND(" ",F156,1)-1),AD155)</f>
        <v>H1AF2020.</v>
      </c>
      <c r="AE156" s="127" t="str">
        <f t="shared" si="43"/>
        <v>H1AF2020</v>
      </c>
      <c r="AF156" s="128"/>
      <c r="AG156" s="129"/>
      <c r="AH156" s="130"/>
    </row>
    <row r="157" spans="1:34" s="131" customFormat="1" ht="357" customHeight="1" x14ac:dyDescent="0.2">
      <c r="A157" s="117" t="str">
        <f>IF(ISBLANK(D157),"",COUNTA($D$2:D157))</f>
        <v/>
      </c>
      <c r="B157" s="118">
        <f t="shared" si="47"/>
        <v>156</v>
      </c>
      <c r="C157" s="119"/>
      <c r="D157" s="118"/>
      <c r="E157" s="118" t="s">
        <v>1655</v>
      </c>
      <c r="F157" s="139" t="s">
        <v>1786</v>
      </c>
      <c r="G157" s="139" t="s">
        <v>1561</v>
      </c>
      <c r="H157" s="120" t="s">
        <v>1564</v>
      </c>
      <c r="I157" s="120" t="s">
        <v>1565</v>
      </c>
      <c r="J157" s="121" t="s">
        <v>1566</v>
      </c>
      <c r="K157" s="121">
        <v>1</v>
      </c>
      <c r="L157" s="158">
        <v>44410</v>
      </c>
      <c r="M157" s="158">
        <v>44561</v>
      </c>
      <c r="N157" s="145">
        <f t="shared" si="48"/>
        <v>21.571428571428573</v>
      </c>
      <c r="O157" s="121" t="s">
        <v>1691</v>
      </c>
      <c r="P157" s="121">
        <v>1</v>
      </c>
      <c r="Q157" s="146">
        <f>IF(P157/K157&gt;1,100,+P157/K157*100)</f>
        <v>100</v>
      </c>
      <c r="R157" s="123">
        <f>+N157*Q157/100</f>
        <v>21.571428571428573</v>
      </c>
      <c r="S157" s="123">
        <f>IF(M157&lt;=$AG$1,R157,0)</f>
        <v>21.571428571428573</v>
      </c>
      <c r="T157" s="123">
        <f>IF($AG$1&gt;=M157,N157,0)</f>
        <v>21.571428571428573</v>
      </c>
      <c r="U157" s="119"/>
      <c r="V157" s="125" t="str">
        <f>IF(Q157=100,"CUMPLIDA",IF(M157-$AG$1&lt;0,"VENCIDA",IF(M157-$AG$1&lt;=30,"PRÓXIMA A VENCER",IF(Q157&gt;0,"CON AVANCE","EN TERMINO"))))</f>
        <v>CUMPLIDA</v>
      </c>
      <c r="W157" s="125" t="str">
        <f>IF(A157&lt;&gt;"",IF(AC157=1,"VENCIDO",IF(AC157=2,"PRÓXIMO A VENCER",IF(AC157=3,"EN TERMINO",IF(AC157=4,"CON AVANCE",IF(AC157=5,"CUMPLIDO",))))),"")</f>
        <v/>
      </c>
      <c r="X157" s="118" t="s">
        <v>1556</v>
      </c>
      <c r="Y157" s="117" t="str">
        <f t="shared" si="45"/>
        <v>H1AF2020</v>
      </c>
      <c r="Z157" s="126">
        <f>IF(A157&lt;&gt;"",1,Z156+1)</f>
        <v>2</v>
      </c>
      <c r="AA157" s="126" t="str">
        <f t="shared" si="46"/>
        <v>H1AF2020 - 2</v>
      </c>
      <c r="AB157" s="127">
        <f t="shared" si="41"/>
        <v>5</v>
      </c>
      <c r="AC157" s="127">
        <f t="shared" si="42"/>
        <v>5</v>
      </c>
      <c r="AD157" s="127" t="str">
        <f>IF(A157&lt;&gt;"",MID(F157,1,FIND(" ",F157,1)-1),AD156)</f>
        <v>H1AF2020.</v>
      </c>
      <c r="AE157" s="127" t="str">
        <f t="shared" si="43"/>
        <v>H1AF2020</v>
      </c>
      <c r="AF157" s="128"/>
      <c r="AG157" s="129"/>
      <c r="AH157" s="130"/>
    </row>
    <row r="158" spans="1:34" s="131" customFormat="1" ht="357" customHeight="1" x14ac:dyDescent="0.2">
      <c r="A158" s="117">
        <f>IF(ISBLANK(D158),"",COUNTA($D$2:D158))</f>
        <v>112</v>
      </c>
      <c r="B158" s="118">
        <f t="shared" si="47"/>
        <v>157</v>
      </c>
      <c r="C158" s="119"/>
      <c r="D158" s="118" t="s">
        <v>1260</v>
      </c>
      <c r="E158" s="118" t="s">
        <v>1656</v>
      </c>
      <c r="F158" s="139" t="s">
        <v>1787</v>
      </c>
      <c r="G158" s="139" t="s">
        <v>1567</v>
      </c>
      <c r="H158" s="139" t="s">
        <v>1568</v>
      </c>
      <c r="I158" s="121" t="s">
        <v>1242</v>
      </c>
      <c r="J158" s="121" t="s">
        <v>1569</v>
      </c>
      <c r="K158" s="121">
        <v>1</v>
      </c>
      <c r="L158" s="158">
        <v>44410</v>
      </c>
      <c r="M158" s="158">
        <v>44530</v>
      </c>
      <c r="N158" s="145">
        <f t="shared" si="48"/>
        <v>17.142857142857142</v>
      </c>
      <c r="O158" s="121" t="s">
        <v>1247</v>
      </c>
      <c r="P158" s="121">
        <v>1</v>
      </c>
      <c r="Q158" s="146">
        <f>IF(P158/K158&gt;1,100,+P158/K158*100)</f>
        <v>100</v>
      </c>
      <c r="R158" s="123">
        <f>+N158*Q158/100</f>
        <v>17.142857142857142</v>
      </c>
      <c r="S158" s="123">
        <f>IF(M158&lt;=$AG$1,R158,0)</f>
        <v>17.142857142857142</v>
      </c>
      <c r="T158" s="123">
        <f>IF($AG$1&gt;=M158,N158,0)</f>
        <v>17.142857142857142</v>
      </c>
      <c r="U158" s="119"/>
      <c r="V158" s="125" t="str">
        <f>IF(Q158=100,"CUMPLIDA",IF(M158-$AG$1&lt;0,"VENCIDA",IF(M158-$AG$1&lt;=30,"PRÓXIMA A VENCER",IF(Q158&gt;0,"CON AVANCE","EN TERMINO"))))</f>
        <v>CUMPLIDA</v>
      </c>
      <c r="W158" s="125" t="str">
        <f>IF(A158&lt;&gt;"",IF(AC158=1,"VENCIDO",IF(AC158=2,"PRÓXIMO A VENCER",IF(AC158=3,"EN TERMINO",IF(AC158=4,"CON AVANCE",IF(AC158=5,"CUMPLIDO",))))),"")</f>
        <v>CUMPLIDO</v>
      </c>
      <c r="X158" s="118" t="s">
        <v>1556</v>
      </c>
      <c r="Y158" s="117" t="str">
        <f t="shared" si="45"/>
        <v>H2AF2020</v>
      </c>
      <c r="Z158" s="126">
        <f>IF(A158&lt;&gt;"",1,Z157+1)</f>
        <v>1</v>
      </c>
      <c r="AA158" s="126" t="str">
        <f t="shared" si="46"/>
        <v>H2AF2020 - 1</v>
      </c>
      <c r="AB158" s="127">
        <f t="shared" si="41"/>
        <v>5</v>
      </c>
      <c r="AC158" s="127">
        <f t="shared" si="42"/>
        <v>5</v>
      </c>
      <c r="AD158" s="127" t="str">
        <f>IF(A158&lt;&gt;"",MID(F158,1,FIND(" ",F158,1)-1),AD157)</f>
        <v>H2AF2020.</v>
      </c>
      <c r="AE158" s="127" t="str">
        <f t="shared" si="43"/>
        <v>H2AF2020</v>
      </c>
      <c r="AF158" s="128"/>
      <c r="AG158" s="129"/>
      <c r="AH158" s="130"/>
    </row>
    <row r="159" spans="1:34" s="131" customFormat="1" ht="357" customHeight="1" x14ac:dyDescent="0.2">
      <c r="A159" s="117">
        <f>IF(ISBLANK(D159),"",COUNTA($D$2:D159))</f>
        <v>113</v>
      </c>
      <c r="B159" s="118">
        <f t="shared" si="47"/>
        <v>158</v>
      </c>
      <c r="C159" s="119"/>
      <c r="D159" s="118" t="s">
        <v>1260</v>
      </c>
      <c r="E159" s="118" t="s">
        <v>1657</v>
      </c>
      <c r="F159" s="139" t="s">
        <v>1788</v>
      </c>
      <c r="G159" s="139" t="s">
        <v>1570</v>
      </c>
      <c r="H159" s="139" t="s">
        <v>1571</v>
      </c>
      <c r="I159" s="121" t="s">
        <v>1242</v>
      </c>
      <c r="J159" s="121" t="s">
        <v>1569</v>
      </c>
      <c r="K159" s="121">
        <v>1</v>
      </c>
      <c r="L159" s="158">
        <v>44410</v>
      </c>
      <c r="M159" s="158">
        <v>44530</v>
      </c>
      <c r="N159" s="145">
        <f t="shared" si="48"/>
        <v>17.142857142857142</v>
      </c>
      <c r="O159" s="121" t="s">
        <v>1247</v>
      </c>
      <c r="P159" s="121">
        <v>1</v>
      </c>
      <c r="Q159" s="146">
        <f>IF(P159/K159&gt;1,100,+P159/K159*100)</f>
        <v>100</v>
      </c>
      <c r="R159" s="123">
        <f>+N159*Q159/100</f>
        <v>17.142857142857142</v>
      </c>
      <c r="S159" s="123">
        <f>IF(M159&lt;=$AG$1,R159,0)</f>
        <v>17.142857142857142</v>
      </c>
      <c r="T159" s="123">
        <f>IF($AG$1&gt;=M159,N159,0)</f>
        <v>17.142857142857142</v>
      </c>
      <c r="U159" s="119"/>
      <c r="V159" s="125" t="str">
        <f>IF(Q159=100,"CUMPLIDA",IF(M159-$AG$1&lt;0,"VENCIDA",IF(M159-$AG$1&lt;=30,"PRÓXIMA A VENCER",IF(Q159&gt;0,"CON AVANCE","EN TERMINO"))))</f>
        <v>CUMPLIDA</v>
      </c>
      <c r="W159" s="125" t="str">
        <f>IF(A159&lt;&gt;"",IF(AC159=1,"VENCIDO",IF(AC159=2,"PRÓXIMO A VENCER",IF(AC159=3,"EN TERMINO",IF(AC159=4,"CON AVANCE",IF(AC159=5,"CUMPLIDO",))))),"")</f>
        <v>CUMPLIDO</v>
      </c>
      <c r="X159" s="118" t="s">
        <v>1556</v>
      </c>
      <c r="Y159" s="117" t="str">
        <f t="shared" si="45"/>
        <v>H3AF2020</v>
      </c>
      <c r="Z159" s="126">
        <f>IF(A159&lt;&gt;"",1,Z158+1)</f>
        <v>1</v>
      </c>
      <c r="AA159" s="126" t="str">
        <f t="shared" si="46"/>
        <v>H3AF2020 - 1</v>
      </c>
      <c r="AB159" s="127">
        <f t="shared" si="41"/>
        <v>5</v>
      </c>
      <c r="AC159" s="127">
        <f t="shared" si="42"/>
        <v>5</v>
      </c>
      <c r="AD159" s="127" t="str">
        <f>IF(A159&lt;&gt;"",MID(F159,1,FIND(" ",F159,1)-1),AD158)</f>
        <v>H3AF2020.</v>
      </c>
      <c r="AE159" s="127" t="str">
        <f t="shared" si="43"/>
        <v>H3AF2020</v>
      </c>
      <c r="AF159" s="128"/>
      <c r="AG159" s="129"/>
      <c r="AH159" s="130"/>
    </row>
    <row r="160" spans="1:34" s="131" customFormat="1" ht="357" customHeight="1" x14ac:dyDescent="0.2">
      <c r="A160" s="117">
        <f>IF(ISBLANK(D160),"",COUNTA($D$2:D160))</f>
        <v>114</v>
      </c>
      <c r="B160" s="118">
        <f t="shared" si="47"/>
        <v>159</v>
      </c>
      <c r="C160" s="119"/>
      <c r="D160" s="118" t="s">
        <v>710</v>
      </c>
      <c r="E160" s="118" t="s">
        <v>1246</v>
      </c>
      <c r="F160" s="139" t="s">
        <v>1789</v>
      </c>
      <c r="G160" s="139" t="s">
        <v>1572</v>
      </c>
      <c r="H160" s="120" t="s">
        <v>1573</v>
      </c>
      <c r="I160" s="120" t="s">
        <v>1574</v>
      </c>
      <c r="J160" s="121" t="s">
        <v>1659</v>
      </c>
      <c r="K160" s="121">
        <v>1</v>
      </c>
      <c r="L160" s="158">
        <v>44410</v>
      </c>
      <c r="M160" s="158">
        <v>44561</v>
      </c>
      <c r="N160" s="145">
        <f t="shared" si="48"/>
        <v>21.571428571428573</v>
      </c>
      <c r="O160" s="121" t="s">
        <v>1247</v>
      </c>
      <c r="P160" s="121">
        <v>1</v>
      </c>
      <c r="Q160" s="146">
        <f>IF(P160/K160&gt;1,100,+P160/K160*100)</f>
        <v>100</v>
      </c>
      <c r="R160" s="123">
        <f>+N160*Q160/100</f>
        <v>21.571428571428573</v>
      </c>
      <c r="S160" s="123">
        <f>IF(M160&lt;=$AG$1,R160,0)</f>
        <v>21.571428571428573</v>
      </c>
      <c r="T160" s="123">
        <f>IF($AG$1&gt;=M160,N160,0)</f>
        <v>21.571428571428573</v>
      </c>
      <c r="U160" s="119"/>
      <c r="V160" s="125" t="str">
        <f>IF(Q160=100,"CUMPLIDA",IF(M160-$AG$1&lt;0,"VENCIDA",IF(M160-$AG$1&lt;=30,"PRÓXIMA A VENCER",IF(Q160&gt;0,"CON AVANCE","EN TERMINO"))))</f>
        <v>CUMPLIDA</v>
      </c>
      <c r="W160" s="125" t="str">
        <f>IF(A160&lt;&gt;"",IF(AC160=1,"VENCIDO",IF(AC160=2,"PRÓXIMO A VENCER",IF(AC160=3,"EN TERMINO",IF(AC160=4,"CON AVANCE",IF(AC160=5,"CUMPLIDO",))))),"")</f>
        <v>CUMPLIDO</v>
      </c>
      <c r="X160" s="118" t="s">
        <v>1556</v>
      </c>
      <c r="Y160" s="117" t="str">
        <f t="shared" si="45"/>
        <v>H4AF2020</v>
      </c>
      <c r="Z160" s="126">
        <f>IF(A160&lt;&gt;"",1,Z159+1)</f>
        <v>1</v>
      </c>
      <c r="AA160" s="126" t="str">
        <f t="shared" si="46"/>
        <v>H4AF2020 - 1</v>
      </c>
      <c r="AB160" s="127">
        <f t="shared" si="41"/>
        <v>5</v>
      </c>
      <c r="AC160" s="127">
        <f t="shared" si="42"/>
        <v>5</v>
      </c>
      <c r="AD160" s="127" t="str">
        <f>IF(A160&lt;&gt;"",MID(F160,1,FIND(" ",F160,1)-1),AD159)</f>
        <v>H4AF2020.</v>
      </c>
      <c r="AE160" s="127" t="str">
        <f t="shared" si="43"/>
        <v>H4AF2020</v>
      </c>
      <c r="AF160" s="128"/>
      <c r="AG160" s="129"/>
      <c r="AH160" s="130"/>
    </row>
    <row r="161" spans="1:34" s="131" customFormat="1" ht="357" customHeight="1" x14ac:dyDescent="0.2">
      <c r="A161" s="117" t="str">
        <f>IF(ISBLANK(D161),"",COUNTA($D$2:D161))</f>
        <v/>
      </c>
      <c r="B161" s="118">
        <f t="shared" si="47"/>
        <v>160</v>
      </c>
      <c r="C161" s="119"/>
      <c r="D161" s="118"/>
      <c r="E161" s="118" t="s">
        <v>1246</v>
      </c>
      <c r="F161" s="139" t="s">
        <v>1790</v>
      </c>
      <c r="G161" s="139" t="s">
        <v>1572</v>
      </c>
      <c r="H161" s="120" t="s">
        <v>1575</v>
      </c>
      <c r="I161" s="120" t="s">
        <v>1660</v>
      </c>
      <c r="J161" s="121" t="s">
        <v>1576</v>
      </c>
      <c r="K161" s="121">
        <v>1</v>
      </c>
      <c r="L161" s="158">
        <v>44410</v>
      </c>
      <c r="M161" s="158">
        <v>44561</v>
      </c>
      <c r="N161" s="145">
        <f t="shared" si="48"/>
        <v>21.571428571428573</v>
      </c>
      <c r="O161" s="121" t="s">
        <v>1247</v>
      </c>
      <c r="P161" s="121">
        <v>1</v>
      </c>
      <c r="Q161" s="146">
        <f>IF(P161/K161&gt;1,100,+P161/K161*100)</f>
        <v>100</v>
      </c>
      <c r="R161" s="123">
        <f>+N161*Q161/100</f>
        <v>21.571428571428573</v>
      </c>
      <c r="S161" s="123">
        <f>IF(M161&lt;=$AG$1,R161,0)</f>
        <v>21.571428571428573</v>
      </c>
      <c r="T161" s="123">
        <f>IF($AG$1&gt;=M161,N161,0)</f>
        <v>21.571428571428573</v>
      </c>
      <c r="U161" s="119"/>
      <c r="V161" s="125" t="str">
        <f>IF(Q161=100,"CUMPLIDA",IF(M161-$AG$1&lt;0,"VENCIDA",IF(M161-$AG$1&lt;=30,"PRÓXIMA A VENCER",IF(Q161&gt;0,"CON AVANCE","EN TERMINO"))))</f>
        <v>CUMPLIDA</v>
      </c>
      <c r="W161" s="125" t="str">
        <f>IF(A161&lt;&gt;"",IF(AC161=1,"VENCIDO",IF(AC161=2,"PRÓXIMO A VENCER",IF(AC161=3,"EN TERMINO",IF(AC161=4,"CON AVANCE",IF(AC161=5,"CUMPLIDO",))))),"")</f>
        <v/>
      </c>
      <c r="X161" s="118" t="s">
        <v>1556</v>
      </c>
      <c r="Y161" s="117" t="str">
        <f t="shared" si="45"/>
        <v>H4AF2020</v>
      </c>
      <c r="Z161" s="126">
        <f>IF(A161&lt;&gt;"",1,Z160+1)</f>
        <v>2</v>
      </c>
      <c r="AA161" s="126" t="str">
        <f t="shared" si="46"/>
        <v>H4AF2020 - 2</v>
      </c>
      <c r="AB161" s="127">
        <f t="shared" si="41"/>
        <v>5</v>
      </c>
      <c r="AC161" s="127">
        <f t="shared" si="42"/>
        <v>5</v>
      </c>
      <c r="AD161" s="127" t="str">
        <f>IF(A161&lt;&gt;"",MID(F161,1,FIND(" ",F161,1)-1),AD160)</f>
        <v>H4AF2020.</v>
      </c>
      <c r="AE161" s="127" t="str">
        <f t="shared" si="43"/>
        <v>H4AF2020</v>
      </c>
      <c r="AF161" s="128"/>
      <c r="AG161" s="129"/>
      <c r="AH161" s="130"/>
    </row>
    <row r="162" spans="1:34" s="131" customFormat="1" ht="357" customHeight="1" x14ac:dyDescent="0.2">
      <c r="A162" s="117">
        <f>IF(ISBLANK(D162),"",COUNTA($D$2:D162))</f>
        <v>115</v>
      </c>
      <c r="B162" s="118">
        <f t="shared" si="47"/>
        <v>161</v>
      </c>
      <c r="C162" s="119"/>
      <c r="D162" s="118" t="s">
        <v>711</v>
      </c>
      <c r="E162" s="118" t="s">
        <v>1241</v>
      </c>
      <c r="F162" s="139" t="s">
        <v>1791</v>
      </c>
      <c r="G162" s="139" t="s">
        <v>1577</v>
      </c>
      <c r="H162" s="120" t="s">
        <v>1578</v>
      </c>
      <c r="I162" s="120" t="s">
        <v>1579</v>
      </c>
      <c r="J162" s="121" t="s">
        <v>1580</v>
      </c>
      <c r="K162" s="121">
        <v>1</v>
      </c>
      <c r="L162" s="158">
        <v>44410</v>
      </c>
      <c r="M162" s="158">
        <v>44530</v>
      </c>
      <c r="N162" s="145">
        <f t="shared" si="48"/>
        <v>17.142857142857142</v>
      </c>
      <c r="O162" s="121" t="s">
        <v>2033</v>
      </c>
      <c r="P162" s="121">
        <v>0.5</v>
      </c>
      <c r="Q162" s="146">
        <f>IF(P162/K162&gt;1,100,+P162/K162*100)</f>
        <v>50</v>
      </c>
      <c r="R162" s="123">
        <f>+N162*Q162/100</f>
        <v>8.5714285714285712</v>
      </c>
      <c r="S162" s="123">
        <f>IF(M162&lt;=$AG$1,R162,0)</f>
        <v>8.5714285714285712</v>
      </c>
      <c r="T162" s="123">
        <f>IF($AG$1&gt;=M162,N162,0)</f>
        <v>17.142857142857142</v>
      </c>
      <c r="U162" s="119"/>
      <c r="V162" s="125" t="str">
        <f>IF(Q162=100,"CUMPLIDA",IF(M162-$AG$1&lt;0,"VENCIDA",IF(M162-$AG$1&lt;=30,"PRÓXIMA A VENCER",IF(Q162&gt;0,"CON AVANCE","EN TERMINO"))))</f>
        <v>VENCIDA</v>
      </c>
      <c r="W162" s="125" t="str">
        <f>IF(A162&lt;&gt;"",IF(AC162=1,"VENCIDO",IF(AC162=2,"PRÓXIMO A VENCER",IF(AC162=3,"EN TERMINO",IF(AC162=4,"CON AVANCE",IF(AC162=5,"CUMPLIDO",))))),"")</f>
        <v>VENCIDO</v>
      </c>
      <c r="X162" s="118" t="s">
        <v>1556</v>
      </c>
      <c r="Y162" s="117" t="str">
        <f t="shared" si="45"/>
        <v>H5AF2020</v>
      </c>
      <c r="Z162" s="126">
        <f>IF(A162&lt;&gt;"",1,Z161+1)</f>
        <v>1</v>
      </c>
      <c r="AA162" s="126" t="str">
        <f t="shared" si="46"/>
        <v>H5AF2020 - 1</v>
      </c>
      <c r="AB162" s="127">
        <f t="shared" si="41"/>
        <v>1</v>
      </c>
      <c r="AC162" s="127">
        <f t="shared" si="42"/>
        <v>1</v>
      </c>
      <c r="AD162" s="127" t="str">
        <f>IF(A162&lt;&gt;"",MID(F162,1,FIND(" ",F162,1)-1),AD161)</f>
        <v>H5AF2020.</v>
      </c>
      <c r="AE162" s="127" t="str">
        <f t="shared" si="43"/>
        <v>H5AF2020</v>
      </c>
      <c r="AF162" s="128"/>
      <c r="AG162" s="129"/>
      <c r="AH162" s="130"/>
    </row>
    <row r="163" spans="1:34" s="131" customFormat="1" ht="357" customHeight="1" x14ac:dyDescent="0.2">
      <c r="A163" s="117">
        <f>IF(ISBLANK(D163),"",COUNTA($D$2:D163))</f>
        <v>116</v>
      </c>
      <c r="B163" s="118">
        <f t="shared" si="47"/>
        <v>162</v>
      </c>
      <c r="C163" s="119"/>
      <c r="D163" s="118" t="s">
        <v>711</v>
      </c>
      <c r="E163" s="118" t="s">
        <v>1246</v>
      </c>
      <c r="F163" s="139" t="s">
        <v>1792</v>
      </c>
      <c r="G163" s="139" t="s">
        <v>1581</v>
      </c>
      <c r="H163" s="120" t="s">
        <v>1582</v>
      </c>
      <c r="I163" s="120" t="s">
        <v>1582</v>
      </c>
      <c r="J163" s="121" t="s">
        <v>1569</v>
      </c>
      <c r="K163" s="121">
        <v>1</v>
      </c>
      <c r="L163" s="158">
        <v>44410</v>
      </c>
      <c r="M163" s="158">
        <v>44561</v>
      </c>
      <c r="N163" s="145">
        <f t="shared" si="48"/>
        <v>21.571428571428573</v>
      </c>
      <c r="O163" s="121" t="s">
        <v>1247</v>
      </c>
      <c r="P163" s="121">
        <v>1</v>
      </c>
      <c r="Q163" s="146">
        <f>IF(P163/K163&gt;1,100,+P163/K163*100)</f>
        <v>100</v>
      </c>
      <c r="R163" s="123">
        <f>+N163*Q163/100</f>
        <v>21.571428571428573</v>
      </c>
      <c r="S163" s="123">
        <f>IF(M163&lt;=$AG$1,R163,0)</f>
        <v>21.571428571428573</v>
      </c>
      <c r="T163" s="123">
        <f>IF($AG$1&gt;=M163,N163,0)</f>
        <v>21.571428571428573</v>
      </c>
      <c r="U163" s="119"/>
      <c r="V163" s="125" t="str">
        <f>IF(Q163=100,"CUMPLIDA",IF(M163-$AG$1&lt;0,"VENCIDA",IF(M163-$AG$1&lt;=30,"PRÓXIMA A VENCER",IF(Q163&gt;0,"CON AVANCE","EN TERMINO"))))</f>
        <v>CUMPLIDA</v>
      </c>
      <c r="W163" s="125" t="str">
        <f>IF(A163&lt;&gt;"",IF(AC163=1,"VENCIDO",IF(AC163=2,"PRÓXIMO A VENCER",IF(AC163=3,"EN TERMINO",IF(AC163=4,"CON AVANCE",IF(AC163=5,"CUMPLIDO",))))),"")</f>
        <v>CUMPLIDO</v>
      </c>
      <c r="X163" s="118" t="s">
        <v>1556</v>
      </c>
      <c r="Y163" s="117" t="str">
        <f t="shared" si="45"/>
        <v>H6AF2020</v>
      </c>
      <c r="Z163" s="126">
        <f>IF(A163&lt;&gt;"",1,Z162+1)</f>
        <v>1</v>
      </c>
      <c r="AA163" s="126" t="str">
        <f t="shared" si="46"/>
        <v>H6AF2020 - 1</v>
      </c>
      <c r="AB163" s="127">
        <f t="shared" si="41"/>
        <v>5</v>
      </c>
      <c r="AC163" s="127">
        <f t="shared" si="42"/>
        <v>5</v>
      </c>
      <c r="AD163" s="127" t="str">
        <f>IF(A163&lt;&gt;"",MID(F163,1,FIND(" ",F163,1)-1),AD162)</f>
        <v>H6AF2020.</v>
      </c>
      <c r="AE163" s="127" t="str">
        <f t="shared" si="43"/>
        <v>H6AF2020</v>
      </c>
      <c r="AF163" s="128"/>
      <c r="AG163" s="129"/>
      <c r="AH163" s="130"/>
    </row>
    <row r="164" spans="1:34" s="131" customFormat="1" ht="357" customHeight="1" x14ac:dyDescent="0.2">
      <c r="A164" s="117">
        <f>IF(ISBLANK(D164),"",COUNTA($D$2:D164))</f>
        <v>117</v>
      </c>
      <c r="B164" s="118">
        <f t="shared" si="47"/>
        <v>163</v>
      </c>
      <c r="C164" s="119"/>
      <c r="D164" s="118" t="s">
        <v>711</v>
      </c>
      <c r="E164" s="118" t="s">
        <v>1246</v>
      </c>
      <c r="F164" s="139" t="s">
        <v>1793</v>
      </c>
      <c r="G164" s="139" t="s">
        <v>1583</v>
      </c>
      <c r="H164" s="120" t="s">
        <v>1582</v>
      </c>
      <c r="I164" s="120" t="s">
        <v>1582</v>
      </c>
      <c r="J164" s="121" t="s">
        <v>1569</v>
      </c>
      <c r="K164" s="121">
        <v>1</v>
      </c>
      <c r="L164" s="158">
        <v>44410</v>
      </c>
      <c r="M164" s="158">
        <v>44561</v>
      </c>
      <c r="N164" s="145">
        <f t="shared" si="48"/>
        <v>21.571428571428573</v>
      </c>
      <c r="O164" s="121" t="s">
        <v>1247</v>
      </c>
      <c r="P164" s="121">
        <v>1</v>
      </c>
      <c r="Q164" s="146">
        <f>IF(P164/K164&gt;1,100,+P164/K164*100)</f>
        <v>100</v>
      </c>
      <c r="R164" s="123">
        <f>+N164*Q164/100</f>
        <v>21.571428571428573</v>
      </c>
      <c r="S164" s="123">
        <f>IF(M164&lt;=$AG$1,R164,0)</f>
        <v>21.571428571428573</v>
      </c>
      <c r="T164" s="123">
        <f>IF($AG$1&gt;=M164,N164,0)</f>
        <v>21.571428571428573</v>
      </c>
      <c r="U164" s="119"/>
      <c r="V164" s="125" t="str">
        <f>IF(Q164=100,"CUMPLIDA",IF(M164-$AG$1&lt;0,"VENCIDA",IF(M164-$AG$1&lt;=30,"PRÓXIMA A VENCER",IF(Q164&gt;0,"CON AVANCE","EN TERMINO"))))</f>
        <v>CUMPLIDA</v>
      </c>
      <c r="W164" s="125" t="str">
        <f>IF(A164&lt;&gt;"",IF(AC164=1,"VENCIDO",IF(AC164=2,"PRÓXIMO A VENCER",IF(AC164=3,"EN TERMINO",IF(AC164=4,"CON AVANCE",IF(AC164=5,"CUMPLIDO",))))),"")</f>
        <v>CUMPLIDO</v>
      </c>
      <c r="X164" s="118" t="s">
        <v>1556</v>
      </c>
      <c r="Y164" s="117" t="str">
        <f t="shared" si="45"/>
        <v>H7AF2020</v>
      </c>
      <c r="Z164" s="126">
        <f>IF(A164&lt;&gt;"",1,Z163+1)</f>
        <v>1</v>
      </c>
      <c r="AA164" s="126" t="str">
        <f t="shared" si="46"/>
        <v>H7AF2020 - 1</v>
      </c>
      <c r="AB164" s="127">
        <f t="shared" si="41"/>
        <v>5</v>
      </c>
      <c r="AC164" s="127">
        <f t="shared" si="42"/>
        <v>5</v>
      </c>
      <c r="AD164" s="127" t="str">
        <f>IF(A164&lt;&gt;"",MID(F164,1,FIND(" ",F164,1)-1),AD163)</f>
        <v>H7AF2020.</v>
      </c>
      <c r="AE164" s="127" t="str">
        <f t="shared" si="43"/>
        <v>H7AF2020</v>
      </c>
      <c r="AF164" s="128"/>
      <c r="AG164" s="129"/>
      <c r="AH164" s="130"/>
    </row>
    <row r="165" spans="1:34" s="131" customFormat="1" ht="357" customHeight="1" x14ac:dyDescent="0.2">
      <c r="A165" s="117">
        <f>IF(ISBLANK(D165),"",COUNTA($D$2:D165))</f>
        <v>118</v>
      </c>
      <c r="B165" s="118">
        <f t="shared" si="47"/>
        <v>164</v>
      </c>
      <c r="C165" s="119"/>
      <c r="D165" s="118" t="s">
        <v>1557</v>
      </c>
      <c r="E165" s="118" t="s">
        <v>1241</v>
      </c>
      <c r="F165" s="139" t="s">
        <v>1794</v>
      </c>
      <c r="G165" s="139" t="s">
        <v>1584</v>
      </c>
      <c r="H165" s="120" t="s">
        <v>1585</v>
      </c>
      <c r="I165" s="120" t="s">
        <v>1585</v>
      </c>
      <c r="J165" s="121" t="s">
        <v>1586</v>
      </c>
      <c r="K165" s="121">
        <v>1</v>
      </c>
      <c r="L165" s="158">
        <v>44407</v>
      </c>
      <c r="M165" s="158">
        <v>44772</v>
      </c>
      <c r="N165" s="145">
        <f t="shared" si="48"/>
        <v>52.142857142857146</v>
      </c>
      <c r="O165" s="121" t="s">
        <v>1692</v>
      </c>
      <c r="P165" s="121">
        <v>0</v>
      </c>
      <c r="Q165" s="146">
        <f>IF(P165/K165&gt;1,100,+P165/K165*100)</f>
        <v>0</v>
      </c>
      <c r="R165" s="123">
        <f>+N165*Q165/100</f>
        <v>0</v>
      </c>
      <c r="S165" s="123">
        <f>IF(M165&lt;=$AG$1,R165,0)</f>
        <v>0</v>
      </c>
      <c r="T165" s="123">
        <f>IF($AG$1&gt;=M165,N165,0)</f>
        <v>52.142857142857146</v>
      </c>
      <c r="U165" s="119"/>
      <c r="V165" s="125" t="str">
        <f>IF(Q165=100,"CUMPLIDA",IF(M165-$AG$1&lt;0,"VENCIDA",IF(M165-$AG$1&lt;=30,"PRÓXIMA A VENCER",IF(Q165&gt;0,"CON AVANCE","EN TERMINO"))))</f>
        <v>VENCIDA</v>
      </c>
      <c r="W165" s="125" t="str">
        <f>IF(A165&lt;&gt;"",IF(AC165=1,"VENCIDO",IF(AC165=2,"PRÓXIMO A VENCER",IF(AC165=3,"EN TERMINO",IF(AC165=4,"CON AVANCE",IF(AC165=5,"CUMPLIDO",))))),"")</f>
        <v>VENCIDO</v>
      </c>
      <c r="X165" s="118" t="s">
        <v>1556</v>
      </c>
      <c r="Y165" s="117" t="str">
        <f t="shared" si="45"/>
        <v>H8AF2020</v>
      </c>
      <c r="Z165" s="126">
        <f>IF(A165&lt;&gt;"",1,Z164+1)</f>
        <v>1</v>
      </c>
      <c r="AA165" s="126" t="str">
        <f t="shared" si="46"/>
        <v>H8AF2020 - 1</v>
      </c>
      <c r="AB165" s="127">
        <f t="shared" si="41"/>
        <v>1</v>
      </c>
      <c r="AC165" s="127">
        <f t="shared" si="42"/>
        <v>1</v>
      </c>
      <c r="AD165" s="127" t="str">
        <f>IF(A165&lt;&gt;"",MID(F165,1,FIND(" ",F165,1)-1),AD164)</f>
        <v>H8AF2020.</v>
      </c>
      <c r="AE165" s="127" t="str">
        <f t="shared" si="43"/>
        <v>H8AF2020</v>
      </c>
      <c r="AF165" s="128"/>
      <c r="AG165" s="129"/>
      <c r="AH165" s="130"/>
    </row>
    <row r="166" spans="1:34" s="131" customFormat="1" ht="357" customHeight="1" x14ac:dyDescent="0.2">
      <c r="A166" s="117">
        <f>IF(ISBLANK(D166),"",COUNTA($D$2:D166))</f>
        <v>119</v>
      </c>
      <c r="B166" s="118">
        <f t="shared" si="47"/>
        <v>165</v>
      </c>
      <c r="C166" s="119"/>
      <c r="D166" s="118" t="s">
        <v>1558</v>
      </c>
      <c r="E166" s="118" t="s">
        <v>1241</v>
      </c>
      <c r="F166" s="139" t="s">
        <v>1795</v>
      </c>
      <c r="G166" s="139" t="s">
        <v>1587</v>
      </c>
      <c r="H166" s="120" t="s">
        <v>1585</v>
      </c>
      <c r="I166" s="120" t="s">
        <v>1585</v>
      </c>
      <c r="J166" s="121" t="s">
        <v>1586</v>
      </c>
      <c r="K166" s="121">
        <v>1</v>
      </c>
      <c r="L166" s="158">
        <v>44407</v>
      </c>
      <c r="M166" s="158">
        <v>44772</v>
      </c>
      <c r="N166" s="145">
        <f t="shared" si="48"/>
        <v>52.142857142857146</v>
      </c>
      <c r="O166" s="121" t="s">
        <v>1692</v>
      </c>
      <c r="P166" s="121">
        <v>0</v>
      </c>
      <c r="Q166" s="146">
        <f>IF(P166/K166&gt;1,100,+P166/K166*100)</f>
        <v>0</v>
      </c>
      <c r="R166" s="123">
        <f>+N166*Q166/100</f>
        <v>0</v>
      </c>
      <c r="S166" s="123">
        <f>IF(M166&lt;=$AG$1,R166,0)</f>
        <v>0</v>
      </c>
      <c r="T166" s="123">
        <f>IF($AG$1&gt;=M166,N166,0)</f>
        <v>52.142857142857146</v>
      </c>
      <c r="U166" s="119"/>
      <c r="V166" s="125" t="str">
        <f>IF(Q166=100,"CUMPLIDA",IF(M166-$AG$1&lt;0,"VENCIDA",IF(M166-$AG$1&lt;=30,"PRÓXIMA A VENCER",IF(Q166&gt;0,"CON AVANCE","EN TERMINO"))))</f>
        <v>VENCIDA</v>
      </c>
      <c r="W166" s="125" t="str">
        <f>IF(A166&lt;&gt;"",IF(AC166=1,"VENCIDO",IF(AC166=2,"PRÓXIMO A VENCER",IF(AC166=3,"EN TERMINO",IF(AC166=4,"CON AVANCE",IF(AC166=5,"CUMPLIDO",))))),"")</f>
        <v>VENCIDO</v>
      </c>
      <c r="X166" s="118" t="s">
        <v>1556</v>
      </c>
      <c r="Y166" s="117" t="str">
        <f t="shared" si="45"/>
        <v>H9AF2020</v>
      </c>
      <c r="Z166" s="126">
        <f>IF(A166&lt;&gt;"",1,Z165+1)</f>
        <v>1</v>
      </c>
      <c r="AA166" s="126" t="str">
        <f t="shared" si="46"/>
        <v>H9AF2020 - 1</v>
      </c>
      <c r="AB166" s="127">
        <f t="shared" si="41"/>
        <v>1</v>
      </c>
      <c r="AC166" s="127">
        <f t="shared" si="42"/>
        <v>1</v>
      </c>
      <c r="AD166" s="127" t="str">
        <f>IF(A166&lt;&gt;"",MID(F166,1,FIND(" ",F166,1)-1),AD165)</f>
        <v>H9AF2020.</v>
      </c>
      <c r="AE166" s="127" t="str">
        <f t="shared" si="43"/>
        <v>H9AF2020</v>
      </c>
      <c r="AF166" s="128"/>
      <c r="AG166" s="129"/>
      <c r="AH166" s="130"/>
    </row>
    <row r="167" spans="1:34" s="131" customFormat="1" ht="357" customHeight="1" x14ac:dyDescent="0.2">
      <c r="A167" s="117">
        <f>IF(ISBLANK(D167),"",COUNTA($D$2:D167))</f>
        <v>120</v>
      </c>
      <c r="B167" s="118">
        <f t="shared" si="47"/>
        <v>166</v>
      </c>
      <c r="C167" s="119"/>
      <c r="D167" s="118" t="s">
        <v>711</v>
      </c>
      <c r="E167" s="118" t="s">
        <v>1264</v>
      </c>
      <c r="F167" s="139" t="s">
        <v>1796</v>
      </c>
      <c r="G167" s="139" t="s">
        <v>1588</v>
      </c>
      <c r="H167" s="120" t="s">
        <v>1589</v>
      </c>
      <c r="I167" s="120" t="s">
        <v>1590</v>
      </c>
      <c r="J167" s="120" t="s">
        <v>1591</v>
      </c>
      <c r="K167" s="121">
        <v>1</v>
      </c>
      <c r="L167" s="158">
        <v>44409</v>
      </c>
      <c r="M167" s="158">
        <v>44561</v>
      </c>
      <c r="N167" s="145">
        <f t="shared" si="48"/>
        <v>21.714285714285715</v>
      </c>
      <c r="O167" s="121" t="s">
        <v>1690</v>
      </c>
      <c r="P167" s="121">
        <v>0</v>
      </c>
      <c r="Q167" s="146">
        <f>IF(P167/K167&gt;1,100,+P167/K167*100)</f>
        <v>0</v>
      </c>
      <c r="R167" s="123">
        <f>+N167*Q167/100</f>
        <v>0</v>
      </c>
      <c r="S167" s="123">
        <f>IF(M167&lt;=$AG$1,R167,0)</f>
        <v>0</v>
      </c>
      <c r="T167" s="123">
        <f>IF($AG$1&gt;=M167,N167,0)</f>
        <v>21.714285714285715</v>
      </c>
      <c r="U167" s="119"/>
      <c r="V167" s="125" t="str">
        <f>IF(Q167=100,"CUMPLIDA",IF(M167-$AG$1&lt;0,"VENCIDA",IF(M167-$AG$1&lt;=30,"PRÓXIMA A VENCER",IF(Q167&gt;0,"CON AVANCE","EN TERMINO"))))</f>
        <v>VENCIDA</v>
      </c>
      <c r="W167" s="125" t="str">
        <f>IF(A167&lt;&gt;"",IF(AC167=1,"VENCIDO",IF(AC167=2,"PRÓXIMO A VENCER",IF(AC167=3,"EN TERMINO",IF(AC167=4,"CON AVANCE",IF(AC167=5,"CUMPLIDO",))))),"")</f>
        <v>VENCIDO</v>
      </c>
      <c r="X167" s="118" t="s">
        <v>1556</v>
      </c>
      <c r="Y167" s="117" t="str">
        <f t="shared" si="45"/>
        <v>H10AF2020</v>
      </c>
      <c r="Z167" s="126">
        <f>IF(A167&lt;&gt;"",1,Z166+1)</f>
        <v>1</v>
      </c>
      <c r="AA167" s="126" t="str">
        <f t="shared" si="46"/>
        <v>H10AF2020 - 1</v>
      </c>
      <c r="AB167" s="127">
        <f t="shared" si="41"/>
        <v>1</v>
      </c>
      <c r="AC167" s="127">
        <f t="shared" si="42"/>
        <v>1</v>
      </c>
      <c r="AD167" s="127" t="str">
        <f>IF(A167&lt;&gt;"",MID(F167,1,FIND(" ",F167,1)-1),AD166)</f>
        <v>H10AF2020.</v>
      </c>
      <c r="AE167" s="127" t="str">
        <f t="shared" si="43"/>
        <v>H10AF2020</v>
      </c>
      <c r="AF167" s="128"/>
      <c r="AG167" s="129"/>
      <c r="AH167" s="130"/>
    </row>
    <row r="168" spans="1:34" s="131" customFormat="1" ht="357" customHeight="1" x14ac:dyDescent="0.2">
      <c r="A168" s="117">
        <f>IF(ISBLANK(D168),"",COUNTA($D$2:D168))</f>
        <v>121</v>
      </c>
      <c r="B168" s="118">
        <f t="shared" si="47"/>
        <v>167</v>
      </c>
      <c r="C168" s="119"/>
      <c r="D168" s="118" t="s">
        <v>711</v>
      </c>
      <c r="E168" s="118" t="s">
        <v>1401</v>
      </c>
      <c r="F168" s="139" t="s">
        <v>1797</v>
      </c>
      <c r="G168" s="139" t="s">
        <v>1592</v>
      </c>
      <c r="H168" s="120" t="s">
        <v>1593</v>
      </c>
      <c r="I168" s="120" t="s">
        <v>1594</v>
      </c>
      <c r="J168" s="121" t="s">
        <v>1502</v>
      </c>
      <c r="K168" s="121">
        <v>1</v>
      </c>
      <c r="L168" s="158">
        <v>44409</v>
      </c>
      <c r="M168" s="158">
        <v>44561</v>
      </c>
      <c r="N168" s="145">
        <f t="shared" si="48"/>
        <v>21.714285714285715</v>
      </c>
      <c r="O168" s="121" t="s">
        <v>1719</v>
      </c>
      <c r="P168" s="121">
        <v>1</v>
      </c>
      <c r="Q168" s="146">
        <f>IF(P168/K168&gt;1,100,+P168/K168*100)</f>
        <v>100</v>
      </c>
      <c r="R168" s="123">
        <f>+N168*Q168/100</f>
        <v>21.714285714285715</v>
      </c>
      <c r="S168" s="123">
        <f>IF(M168&lt;=$AG$1,R168,0)</f>
        <v>21.714285714285715</v>
      </c>
      <c r="T168" s="123">
        <f>IF($AG$1&gt;=M168,N168,0)</f>
        <v>21.714285714285715</v>
      </c>
      <c r="U168" s="119"/>
      <c r="V168" s="125" t="str">
        <f>IF(Q168=100,"CUMPLIDA",IF(M168-$AG$1&lt;0,"VENCIDA",IF(M168-$AG$1&lt;=30,"PRÓXIMA A VENCER",IF(Q168&gt;0,"CON AVANCE","EN TERMINO"))))</f>
        <v>CUMPLIDA</v>
      </c>
      <c r="W168" s="125" t="str">
        <f>IF(A168&lt;&gt;"",IF(AC168=1,"VENCIDO",IF(AC168=2,"PRÓXIMO A VENCER",IF(AC168=3,"EN TERMINO",IF(AC168=4,"CON AVANCE",IF(AC168=5,"CUMPLIDO",))))),"")</f>
        <v>CUMPLIDO</v>
      </c>
      <c r="X168" s="118" t="s">
        <v>1556</v>
      </c>
      <c r="Y168" s="117" t="str">
        <f t="shared" si="45"/>
        <v>H11AF2020</v>
      </c>
      <c r="Z168" s="126">
        <f>IF(A168&lt;&gt;"",1,Z167+1)</f>
        <v>1</v>
      </c>
      <c r="AA168" s="126" t="str">
        <f t="shared" si="46"/>
        <v>H11AF2020 - 1</v>
      </c>
      <c r="AB168" s="127">
        <f t="shared" si="41"/>
        <v>5</v>
      </c>
      <c r="AC168" s="127">
        <f t="shared" si="42"/>
        <v>5</v>
      </c>
      <c r="AD168" s="127" t="str">
        <f>IF(A168&lt;&gt;"",MID(F168,1,FIND(" ",F168,1)-1),AD167)</f>
        <v>H11AF2020.</v>
      </c>
      <c r="AE168" s="127" t="str">
        <f t="shared" si="43"/>
        <v>H11AF2020</v>
      </c>
      <c r="AF168" s="128"/>
      <c r="AG168" s="129"/>
      <c r="AH168" s="130"/>
    </row>
    <row r="169" spans="1:34" s="131" customFormat="1" ht="357" customHeight="1" x14ac:dyDescent="0.2">
      <c r="A169" s="117">
        <f>IF(ISBLANK(D169),"",COUNTA($D$2:D169))</f>
        <v>122</v>
      </c>
      <c r="B169" s="118">
        <f t="shared" si="47"/>
        <v>168</v>
      </c>
      <c r="C169" s="119"/>
      <c r="D169" s="118" t="s">
        <v>711</v>
      </c>
      <c r="E169" s="118" t="s">
        <v>1401</v>
      </c>
      <c r="F169" s="139" t="s">
        <v>1798</v>
      </c>
      <c r="G169" s="139" t="s">
        <v>1595</v>
      </c>
      <c r="H169" s="120" t="s">
        <v>1500</v>
      </c>
      <c r="I169" s="120" t="s">
        <v>1501</v>
      </c>
      <c r="J169" s="121" t="s">
        <v>1502</v>
      </c>
      <c r="K169" s="121">
        <v>1</v>
      </c>
      <c r="L169" s="158">
        <v>44409</v>
      </c>
      <c r="M169" s="158">
        <v>44561</v>
      </c>
      <c r="N169" s="145">
        <f t="shared" si="48"/>
        <v>21.714285714285715</v>
      </c>
      <c r="O169" s="121" t="s">
        <v>1719</v>
      </c>
      <c r="P169" s="121">
        <v>1</v>
      </c>
      <c r="Q169" s="146">
        <f>IF(P169/K169&gt;1,100,+P169/K169*100)</f>
        <v>100</v>
      </c>
      <c r="R169" s="123">
        <f>+N169*Q169/100</f>
        <v>21.714285714285715</v>
      </c>
      <c r="S169" s="123">
        <f>IF(M169&lt;=$AG$1,R169,0)</f>
        <v>21.714285714285715</v>
      </c>
      <c r="T169" s="123">
        <f>IF($AG$1&gt;=M169,N169,0)</f>
        <v>21.714285714285715</v>
      </c>
      <c r="U169" s="119"/>
      <c r="V169" s="125" t="str">
        <f>IF(Q169=100,"CUMPLIDA",IF(M169-$AG$1&lt;0,"VENCIDA",IF(M169-$AG$1&lt;=30,"PRÓXIMA A VENCER",IF(Q169&gt;0,"CON AVANCE","EN TERMINO"))))</f>
        <v>CUMPLIDA</v>
      </c>
      <c r="W169" s="125" t="str">
        <f>IF(A169&lt;&gt;"",IF(AC169=1,"VENCIDO",IF(AC169=2,"PRÓXIMO A VENCER",IF(AC169=3,"EN TERMINO",IF(AC169=4,"CON AVANCE",IF(AC169=5,"CUMPLIDO",))))),"")</f>
        <v>CUMPLIDO</v>
      </c>
      <c r="X169" s="118" t="s">
        <v>1556</v>
      </c>
      <c r="Y169" s="117" t="str">
        <f t="shared" si="45"/>
        <v>H12AF2020</v>
      </c>
      <c r="Z169" s="126">
        <f>IF(A169&lt;&gt;"",1,Z168+1)</f>
        <v>1</v>
      </c>
      <c r="AA169" s="126" t="str">
        <f t="shared" si="46"/>
        <v>H12AF2020 - 1</v>
      </c>
      <c r="AB169" s="127">
        <f t="shared" si="41"/>
        <v>5</v>
      </c>
      <c r="AC169" s="127">
        <f t="shared" si="42"/>
        <v>5</v>
      </c>
      <c r="AD169" s="127" t="str">
        <f>IF(A169&lt;&gt;"",MID(F169,1,FIND(" ",F169,1)-1),AD168)</f>
        <v>H12AF2020.</v>
      </c>
      <c r="AE169" s="127" t="str">
        <f t="shared" si="43"/>
        <v>H12AF2020</v>
      </c>
      <c r="AF169" s="128"/>
      <c r="AG169" s="129"/>
      <c r="AH169" s="130"/>
    </row>
    <row r="170" spans="1:34" s="131" customFormat="1" ht="357" customHeight="1" x14ac:dyDescent="0.2">
      <c r="A170" s="117">
        <f>IF(ISBLANK(D170),"",COUNTA($D$2:D170))</f>
        <v>123</v>
      </c>
      <c r="B170" s="118">
        <f t="shared" si="47"/>
        <v>169</v>
      </c>
      <c r="C170" s="119"/>
      <c r="D170" s="118" t="s">
        <v>801</v>
      </c>
      <c r="E170" s="118" t="s">
        <v>1401</v>
      </c>
      <c r="F170" s="139" t="s">
        <v>1799</v>
      </c>
      <c r="G170" s="139" t="s">
        <v>1596</v>
      </c>
      <c r="H170" s="120" t="s">
        <v>1500</v>
      </c>
      <c r="I170" s="120" t="s">
        <v>1501</v>
      </c>
      <c r="J170" s="121" t="s">
        <v>1502</v>
      </c>
      <c r="K170" s="121">
        <v>1</v>
      </c>
      <c r="L170" s="158">
        <v>44409</v>
      </c>
      <c r="M170" s="158">
        <v>44561</v>
      </c>
      <c r="N170" s="145">
        <f t="shared" si="48"/>
        <v>21.714285714285715</v>
      </c>
      <c r="O170" s="121" t="s">
        <v>1719</v>
      </c>
      <c r="P170" s="121">
        <v>1</v>
      </c>
      <c r="Q170" s="146">
        <f>IF(P170/K170&gt;1,100,+P170/K170*100)</f>
        <v>100</v>
      </c>
      <c r="R170" s="123">
        <f>+N170*Q170/100</f>
        <v>21.714285714285715</v>
      </c>
      <c r="S170" s="123">
        <f>IF(M170&lt;=$AG$1,R170,0)</f>
        <v>21.714285714285715</v>
      </c>
      <c r="T170" s="123">
        <f>IF($AG$1&gt;=M170,N170,0)</f>
        <v>21.714285714285715</v>
      </c>
      <c r="U170" s="119"/>
      <c r="V170" s="125" t="str">
        <f>IF(Q170=100,"CUMPLIDA",IF(M170-$AG$1&lt;0,"VENCIDA",IF(M170-$AG$1&lt;=30,"PRÓXIMA A VENCER",IF(Q170&gt;0,"CON AVANCE","EN TERMINO"))))</f>
        <v>CUMPLIDA</v>
      </c>
      <c r="W170" s="125" t="str">
        <f>IF(A170&lt;&gt;"",IF(AC170=1,"VENCIDO",IF(AC170=2,"PRÓXIMO A VENCER",IF(AC170=3,"EN TERMINO",IF(AC170=4,"CON AVANCE",IF(AC170=5,"CUMPLIDO",))))),"")</f>
        <v>CUMPLIDO</v>
      </c>
      <c r="X170" s="118" t="s">
        <v>1556</v>
      </c>
      <c r="Y170" s="117" t="str">
        <f t="shared" si="45"/>
        <v>H13AF2020</v>
      </c>
      <c r="Z170" s="126">
        <f>IF(A170&lt;&gt;"",1,Z169+1)</f>
        <v>1</v>
      </c>
      <c r="AA170" s="126" t="str">
        <f t="shared" si="46"/>
        <v>H13AF2020 - 1</v>
      </c>
      <c r="AB170" s="127">
        <f t="shared" si="41"/>
        <v>5</v>
      </c>
      <c r="AC170" s="127">
        <f t="shared" si="42"/>
        <v>5</v>
      </c>
      <c r="AD170" s="127" t="str">
        <f>IF(A170&lt;&gt;"",MID(F170,1,FIND(" ",F170,1)-1),AD169)</f>
        <v>H13AF2020.</v>
      </c>
      <c r="AE170" s="127" t="str">
        <f t="shared" si="43"/>
        <v>H13AF2020</v>
      </c>
      <c r="AF170" s="128"/>
      <c r="AG170" s="129"/>
      <c r="AH170" s="130"/>
    </row>
    <row r="171" spans="1:34" s="131" customFormat="1" ht="357" customHeight="1" x14ac:dyDescent="0.2">
      <c r="A171" s="117">
        <f>IF(ISBLANK(D171),"",COUNTA($D$2:D171))</f>
        <v>124</v>
      </c>
      <c r="B171" s="118">
        <f t="shared" si="47"/>
        <v>170</v>
      </c>
      <c r="C171" s="119"/>
      <c r="D171" s="118" t="s">
        <v>711</v>
      </c>
      <c r="E171" s="118" t="s">
        <v>1401</v>
      </c>
      <c r="F171" s="139" t="s">
        <v>1800</v>
      </c>
      <c r="G171" s="139" t="s">
        <v>1597</v>
      </c>
      <c r="H171" s="120" t="s">
        <v>1593</v>
      </c>
      <c r="I171" s="120" t="s">
        <v>1594</v>
      </c>
      <c r="J171" s="121" t="s">
        <v>1502</v>
      </c>
      <c r="K171" s="121">
        <v>1</v>
      </c>
      <c r="L171" s="158">
        <v>44409</v>
      </c>
      <c r="M171" s="158">
        <v>44561</v>
      </c>
      <c r="N171" s="145">
        <f t="shared" si="48"/>
        <v>21.714285714285715</v>
      </c>
      <c r="O171" s="121" t="s">
        <v>1719</v>
      </c>
      <c r="P171" s="121">
        <v>1</v>
      </c>
      <c r="Q171" s="146">
        <f>IF(P171/K171&gt;1,100,+P171/K171*100)</f>
        <v>100</v>
      </c>
      <c r="R171" s="123">
        <f>+N171*Q171/100</f>
        <v>21.714285714285715</v>
      </c>
      <c r="S171" s="123">
        <f>IF(M171&lt;=$AG$1,R171,0)</f>
        <v>21.714285714285715</v>
      </c>
      <c r="T171" s="123">
        <f>IF($AG$1&gt;=M171,N171,0)</f>
        <v>21.714285714285715</v>
      </c>
      <c r="U171" s="119"/>
      <c r="V171" s="125" t="str">
        <f>IF(Q171=100,"CUMPLIDA",IF(M171-$AG$1&lt;0,"VENCIDA",IF(M171-$AG$1&lt;=30,"PRÓXIMA A VENCER",IF(Q171&gt;0,"CON AVANCE","EN TERMINO"))))</f>
        <v>CUMPLIDA</v>
      </c>
      <c r="W171" s="125" t="str">
        <f>IF(A171&lt;&gt;"",IF(AC171=1,"VENCIDO",IF(AC171=2,"PRÓXIMO A VENCER",IF(AC171=3,"EN TERMINO",IF(AC171=4,"CON AVANCE",IF(AC171=5,"CUMPLIDO",))))),"")</f>
        <v>CUMPLIDO</v>
      </c>
      <c r="X171" s="118" t="s">
        <v>1556</v>
      </c>
      <c r="Y171" s="117" t="str">
        <f t="shared" si="45"/>
        <v>H14AF2020</v>
      </c>
      <c r="Z171" s="126">
        <f>IF(A171&lt;&gt;"",1,Z170+1)</f>
        <v>1</v>
      </c>
      <c r="AA171" s="126" t="str">
        <f t="shared" si="46"/>
        <v>H14AF2020 - 1</v>
      </c>
      <c r="AB171" s="127">
        <f t="shared" si="41"/>
        <v>5</v>
      </c>
      <c r="AC171" s="127">
        <f t="shared" si="42"/>
        <v>5</v>
      </c>
      <c r="AD171" s="127" t="str">
        <f>IF(A171&lt;&gt;"",MID(F171,1,FIND(" ",F171,1)-1),AD170)</f>
        <v>H14AF2020.</v>
      </c>
      <c r="AE171" s="127" t="str">
        <f t="shared" si="43"/>
        <v>H14AF2020</v>
      </c>
      <c r="AF171" s="128"/>
      <c r="AG171" s="129"/>
      <c r="AH171" s="130"/>
    </row>
    <row r="172" spans="1:34" s="131" customFormat="1" ht="357" customHeight="1" x14ac:dyDescent="0.2">
      <c r="A172" s="117">
        <f>IF(ISBLANK(D172),"",COUNTA($D$2:D172))</f>
        <v>125</v>
      </c>
      <c r="B172" s="118">
        <f t="shared" si="47"/>
        <v>171</v>
      </c>
      <c r="C172" s="119"/>
      <c r="D172" s="118" t="s">
        <v>711</v>
      </c>
      <c r="E172" s="118" t="s">
        <v>1401</v>
      </c>
      <c r="F172" s="139" t="s">
        <v>1801</v>
      </c>
      <c r="G172" s="139" t="s">
        <v>1598</v>
      </c>
      <c r="H172" s="120" t="s">
        <v>1599</v>
      </c>
      <c r="I172" s="121" t="s">
        <v>1600</v>
      </c>
      <c r="J172" s="121" t="s">
        <v>347</v>
      </c>
      <c r="K172" s="121">
        <v>1</v>
      </c>
      <c r="L172" s="158">
        <v>44409</v>
      </c>
      <c r="M172" s="158">
        <v>44561</v>
      </c>
      <c r="N172" s="145">
        <f t="shared" si="48"/>
        <v>21.714285714285715</v>
      </c>
      <c r="O172" s="121" t="s">
        <v>1718</v>
      </c>
      <c r="P172" s="121">
        <v>0.5</v>
      </c>
      <c r="Q172" s="146">
        <f>IF(P172/K172&gt;1,100,+P172/K172*100)</f>
        <v>50</v>
      </c>
      <c r="R172" s="123">
        <f>+N172*Q172/100</f>
        <v>10.857142857142858</v>
      </c>
      <c r="S172" s="123">
        <f>IF(M172&lt;=$AG$1,R172,0)</f>
        <v>10.857142857142858</v>
      </c>
      <c r="T172" s="123">
        <f>IF($AG$1&gt;=M172,N172,0)</f>
        <v>21.714285714285715</v>
      </c>
      <c r="U172" s="119"/>
      <c r="V172" s="125" t="str">
        <f>IF(Q172=100,"CUMPLIDA",IF(M172-$AG$1&lt;0,"VENCIDA",IF(M172-$AG$1&lt;=30,"PRÓXIMA A VENCER",IF(Q172&gt;0,"CON AVANCE","EN TERMINO"))))</f>
        <v>VENCIDA</v>
      </c>
      <c r="W172" s="125" t="str">
        <f>IF(A172&lt;&gt;"",IF(AC172=1,"VENCIDO",IF(AC172=2,"PRÓXIMO A VENCER",IF(AC172=3,"EN TERMINO",IF(AC172=4,"CON AVANCE",IF(AC172=5,"CUMPLIDO",))))),"")</f>
        <v>VENCIDO</v>
      </c>
      <c r="X172" s="118" t="s">
        <v>1556</v>
      </c>
      <c r="Y172" s="117" t="str">
        <f t="shared" si="45"/>
        <v>H15AF2020</v>
      </c>
      <c r="Z172" s="126">
        <f>IF(A172&lt;&gt;"",1,Z171+1)</f>
        <v>1</v>
      </c>
      <c r="AA172" s="126" t="str">
        <f t="shared" si="46"/>
        <v>H15AF2020 - 1</v>
      </c>
      <c r="AB172" s="127">
        <f t="shared" si="41"/>
        <v>1</v>
      </c>
      <c r="AC172" s="127">
        <f t="shared" si="42"/>
        <v>1</v>
      </c>
      <c r="AD172" s="127" t="str">
        <f>IF(A172&lt;&gt;"",MID(F172,1,FIND(" ",F172,1)-1),AD171)</f>
        <v>H15AF2020.</v>
      </c>
      <c r="AE172" s="127" t="str">
        <f t="shared" si="43"/>
        <v>H15AF2020</v>
      </c>
      <c r="AF172" s="128"/>
      <c r="AG172" s="129"/>
      <c r="AH172" s="130"/>
    </row>
    <row r="173" spans="1:34" s="131" customFormat="1" ht="357" customHeight="1" x14ac:dyDescent="0.2">
      <c r="A173" s="117">
        <f>IF(ISBLANK(D173),"",COUNTA($D$2:D173))</f>
        <v>126</v>
      </c>
      <c r="B173" s="118">
        <f t="shared" si="47"/>
        <v>172</v>
      </c>
      <c r="C173" s="119"/>
      <c r="D173" s="118" t="s">
        <v>1559</v>
      </c>
      <c r="E173" s="118" t="s">
        <v>967</v>
      </c>
      <c r="F173" s="139" t="s">
        <v>1802</v>
      </c>
      <c r="G173" s="139" t="s">
        <v>1601</v>
      </c>
      <c r="H173" s="120" t="s">
        <v>1593</v>
      </c>
      <c r="I173" s="120" t="s">
        <v>1594</v>
      </c>
      <c r="J173" s="121" t="s">
        <v>1502</v>
      </c>
      <c r="K173" s="121">
        <v>1</v>
      </c>
      <c r="L173" s="158">
        <v>44409</v>
      </c>
      <c r="M173" s="158">
        <v>44561</v>
      </c>
      <c r="N173" s="145">
        <f t="shared" si="48"/>
        <v>21.714285714285715</v>
      </c>
      <c r="O173" s="121" t="s">
        <v>1722</v>
      </c>
      <c r="P173" s="121">
        <v>1</v>
      </c>
      <c r="Q173" s="146">
        <f>IF(P173/K173&gt;1,100,+P173/K173*100)</f>
        <v>100</v>
      </c>
      <c r="R173" s="123">
        <f>+N173*Q173/100</f>
        <v>21.714285714285715</v>
      </c>
      <c r="S173" s="123">
        <f>IF(M173&lt;=$AG$1,R173,0)</f>
        <v>21.714285714285715</v>
      </c>
      <c r="T173" s="123">
        <f>IF($AG$1&gt;=M173,N173,0)</f>
        <v>21.714285714285715</v>
      </c>
      <c r="U173" s="119"/>
      <c r="V173" s="125" t="str">
        <f>IF(Q173=100,"CUMPLIDA",IF(M173-$AG$1&lt;0,"VENCIDA",IF(M173-$AG$1&lt;=30,"PRÓXIMA A VENCER",IF(Q173&gt;0,"CON AVANCE","EN TERMINO"))))</f>
        <v>CUMPLIDA</v>
      </c>
      <c r="W173" s="125" t="str">
        <f>IF(A173&lt;&gt;"",IF(AC173=1,"VENCIDO",IF(AC173=2,"PRÓXIMO A VENCER",IF(AC173=3,"EN TERMINO",IF(AC173=4,"CON AVANCE",IF(AC173=5,"CUMPLIDO",))))),"")</f>
        <v>CUMPLIDO</v>
      </c>
      <c r="X173" s="118" t="s">
        <v>1556</v>
      </c>
      <c r="Y173" s="117" t="str">
        <f t="shared" si="45"/>
        <v>H16AF2020</v>
      </c>
      <c r="Z173" s="126">
        <f>IF(A173&lt;&gt;"",1,Z172+1)</f>
        <v>1</v>
      </c>
      <c r="AA173" s="126" t="str">
        <f t="shared" si="46"/>
        <v>H16AF2020 - 1</v>
      </c>
      <c r="AB173" s="127">
        <f t="shared" si="41"/>
        <v>5</v>
      </c>
      <c r="AC173" s="127">
        <f t="shared" si="42"/>
        <v>5</v>
      </c>
      <c r="AD173" s="127" t="str">
        <f>IF(A173&lt;&gt;"",MID(F173,1,FIND(" ",F173,1)-1),AD172)</f>
        <v>H16AF2020.</v>
      </c>
      <c r="AE173" s="127" t="str">
        <f t="shared" si="43"/>
        <v>H16AF2020</v>
      </c>
      <c r="AF173" s="128"/>
      <c r="AG173" s="129"/>
      <c r="AH173" s="130"/>
    </row>
    <row r="174" spans="1:34" s="131" customFormat="1" ht="357" customHeight="1" x14ac:dyDescent="0.2">
      <c r="A174" s="117">
        <f>IF(ISBLANK(D174),"",COUNTA($D$2:D174))</f>
        <v>127</v>
      </c>
      <c r="B174" s="118">
        <f t="shared" si="47"/>
        <v>173</v>
      </c>
      <c r="C174" s="119"/>
      <c r="D174" s="118" t="s">
        <v>711</v>
      </c>
      <c r="E174" s="118" t="s">
        <v>967</v>
      </c>
      <c r="F174" s="139" t="s">
        <v>1803</v>
      </c>
      <c r="G174" s="139" t="s">
        <v>1602</v>
      </c>
      <c r="H174" s="120" t="s">
        <v>1603</v>
      </c>
      <c r="I174" s="120" t="s">
        <v>1604</v>
      </c>
      <c r="J174" s="120" t="s">
        <v>1605</v>
      </c>
      <c r="K174" s="121">
        <v>1</v>
      </c>
      <c r="L174" s="158">
        <v>44409</v>
      </c>
      <c r="M174" s="158">
        <v>44561</v>
      </c>
      <c r="N174" s="145">
        <f t="shared" si="48"/>
        <v>21.714285714285715</v>
      </c>
      <c r="O174" s="121" t="s">
        <v>1694</v>
      </c>
      <c r="P174" s="121">
        <v>0.1</v>
      </c>
      <c r="Q174" s="146">
        <f>IF(P174/K174&gt;1,100,+P174/K174*100)</f>
        <v>10</v>
      </c>
      <c r="R174" s="123">
        <f>+N174*Q174/100</f>
        <v>2.1714285714285717</v>
      </c>
      <c r="S174" s="123">
        <f>IF(M174&lt;=$AG$1,R174,0)</f>
        <v>2.1714285714285717</v>
      </c>
      <c r="T174" s="123">
        <f>IF($AG$1&gt;=M174,N174,0)</f>
        <v>21.714285714285715</v>
      </c>
      <c r="U174" s="119"/>
      <c r="V174" s="125" t="str">
        <f>IF(Q174=100,"CUMPLIDA",IF(M174-$AG$1&lt;0,"VENCIDA",IF(M174-$AG$1&lt;=30,"PRÓXIMA A VENCER",IF(Q174&gt;0,"CON AVANCE","EN TERMINO"))))</f>
        <v>VENCIDA</v>
      </c>
      <c r="W174" s="125" t="str">
        <f>IF(A174&lt;&gt;"",IF(AC174=1,"VENCIDO",IF(AC174=2,"PRÓXIMO A VENCER",IF(AC174=3,"EN TERMINO",IF(AC174=4,"CON AVANCE",IF(AC174=5,"CUMPLIDO",))))),"")</f>
        <v>VENCIDO</v>
      </c>
      <c r="X174" s="118" t="s">
        <v>1556</v>
      </c>
      <c r="Y174" s="117" t="str">
        <f t="shared" si="45"/>
        <v>H17AF2020</v>
      </c>
      <c r="Z174" s="126">
        <f>IF(A174&lt;&gt;"",1,Z173+1)</f>
        <v>1</v>
      </c>
      <c r="AA174" s="126" t="str">
        <f t="shared" si="46"/>
        <v>H17AF2020 - 1</v>
      </c>
      <c r="AB174" s="127">
        <f t="shared" si="41"/>
        <v>1</v>
      </c>
      <c r="AC174" s="127">
        <f t="shared" si="42"/>
        <v>1</v>
      </c>
      <c r="AD174" s="127" t="str">
        <f>IF(A174&lt;&gt;"",MID(F174,1,FIND(" ",F174,1)-1),AD173)</f>
        <v>H17AF2020.</v>
      </c>
      <c r="AE174" s="127" t="str">
        <f t="shared" si="43"/>
        <v>H17AF2020</v>
      </c>
      <c r="AF174" s="128"/>
      <c r="AG174" s="129"/>
      <c r="AH174" s="130"/>
    </row>
    <row r="175" spans="1:34" s="131" customFormat="1" ht="357" customHeight="1" x14ac:dyDescent="0.2">
      <c r="A175" s="117">
        <f>IF(ISBLANK(D175),"",COUNTA($D$2:D175))</f>
        <v>128</v>
      </c>
      <c r="B175" s="118">
        <f t="shared" si="47"/>
        <v>174</v>
      </c>
      <c r="C175" s="119"/>
      <c r="D175" s="118" t="s">
        <v>711</v>
      </c>
      <c r="E175" s="118" t="s">
        <v>1271</v>
      </c>
      <c r="F175" s="139" t="s">
        <v>1804</v>
      </c>
      <c r="G175" s="139" t="s">
        <v>1606</v>
      </c>
      <c r="H175" s="120" t="s">
        <v>1238</v>
      </c>
      <c r="I175" s="120" t="s">
        <v>1245</v>
      </c>
      <c r="J175" s="121" t="s">
        <v>1240</v>
      </c>
      <c r="K175" s="121">
        <v>1</v>
      </c>
      <c r="L175" s="158">
        <v>44409</v>
      </c>
      <c r="M175" s="158">
        <v>44561</v>
      </c>
      <c r="N175" s="145">
        <f t="shared" si="48"/>
        <v>21.714285714285715</v>
      </c>
      <c r="O175" s="121" t="s">
        <v>1690</v>
      </c>
      <c r="P175" s="121">
        <v>1</v>
      </c>
      <c r="Q175" s="146">
        <f>IF(P175/K175&gt;1,100,+P175/K175*100)</f>
        <v>100</v>
      </c>
      <c r="R175" s="123">
        <f>+N175*Q175/100</f>
        <v>21.714285714285715</v>
      </c>
      <c r="S175" s="123">
        <f>IF(M175&lt;=$AG$1,R175,0)</f>
        <v>21.714285714285715</v>
      </c>
      <c r="T175" s="123">
        <f>IF($AG$1&gt;=M175,N175,0)</f>
        <v>21.714285714285715</v>
      </c>
      <c r="U175" s="119"/>
      <c r="V175" s="125" t="str">
        <f>IF(Q175=100,"CUMPLIDA",IF(M175-$AG$1&lt;0,"VENCIDA",IF(M175-$AG$1&lt;=30,"PRÓXIMA A VENCER",IF(Q175&gt;0,"CON AVANCE","EN TERMINO"))))</f>
        <v>CUMPLIDA</v>
      </c>
      <c r="W175" s="125" t="str">
        <f>IF(A175&lt;&gt;"",IF(AC175=1,"VENCIDO",IF(AC175=2,"PRÓXIMO A VENCER",IF(AC175=3,"EN TERMINO",IF(AC175=4,"CON AVANCE",IF(AC175=5,"CUMPLIDO",))))),"")</f>
        <v>CUMPLIDO</v>
      </c>
      <c r="X175" s="118" t="s">
        <v>1556</v>
      </c>
      <c r="Y175" s="117" t="str">
        <f t="shared" si="45"/>
        <v>H18AF2020</v>
      </c>
      <c r="Z175" s="126">
        <f>IF(A175&lt;&gt;"",1,Z174+1)</f>
        <v>1</v>
      </c>
      <c r="AA175" s="126" t="str">
        <f t="shared" si="46"/>
        <v>H18AF2020 - 1</v>
      </c>
      <c r="AB175" s="127">
        <f t="shared" si="41"/>
        <v>5</v>
      </c>
      <c r="AC175" s="127">
        <f t="shared" si="42"/>
        <v>5</v>
      </c>
      <c r="AD175" s="127" t="str">
        <f>IF(A175&lt;&gt;"",MID(F175,1,FIND(" ",F175,1)-1),AD174)</f>
        <v>H18AF2020.</v>
      </c>
      <c r="AE175" s="127" t="str">
        <f t="shared" si="43"/>
        <v>H18AF2020</v>
      </c>
      <c r="AF175" s="128"/>
      <c r="AG175" s="129"/>
      <c r="AH175" s="130"/>
    </row>
    <row r="176" spans="1:34" s="131" customFormat="1" ht="357" customHeight="1" x14ac:dyDescent="0.2">
      <c r="A176" s="117">
        <f>IF(ISBLANK(D176),"",COUNTA($D$2:D176))</f>
        <v>129</v>
      </c>
      <c r="B176" s="118">
        <f t="shared" si="47"/>
        <v>175</v>
      </c>
      <c r="C176" s="119"/>
      <c r="D176" s="118" t="s">
        <v>710</v>
      </c>
      <c r="E176" s="118" t="s">
        <v>1658</v>
      </c>
      <c r="F176" s="139" t="s">
        <v>1805</v>
      </c>
      <c r="G176" s="139" t="s">
        <v>1607</v>
      </c>
      <c r="H176" s="120" t="s">
        <v>1608</v>
      </c>
      <c r="I176" s="120" t="s">
        <v>1609</v>
      </c>
      <c r="J176" s="121" t="s">
        <v>1610</v>
      </c>
      <c r="K176" s="121">
        <v>1</v>
      </c>
      <c r="L176" s="158">
        <v>44396</v>
      </c>
      <c r="M176" s="158">
        <v>44561</v>
      </c>
      <c r="N176" s="145">
        <f t="shared" si="48"/>
        <v>23.571428571428573</v>
      </c>
      <c r="O176" s="121" t="s">
        <v>1697</v>
      </c>
      <c r="P176" s="121">
        <v>1</v>
      </c>
      <c r="Q176" s="146">
        <f>IF(P176/K176&gt;1,100,+P176/K176*100)</f>
        <v>100</v>
      </c>
      <c r="R176" s="123">
        <f>+N176*Q176/100</f>
        <v>23.571428571428573</v>
      </c>
      <c r="S176" s="123">
        <f>IF(M176&lt;=$AG$1,R176,0)</f>
        <v>23.571428571428573</v>
      </c>
      <c r="T176" s="123">
        <f>IF($AG$1&gt;=M176,N176,0)</f>
        <v>23.571428571428573</v>
      </c>
      <c r="U176" s="119"/>
      <c r="V176" s="125" t="str">
        <f>IF(Q176=100,"CUMPLIDA",IF(M176-$AG$1&lt;0,"VENCIDA",IF(M176-$AG$1&lt;=30,"PRÓXIMA A VENCER",IF(Q176&gt;0,"CON AVANCE","EN TERMINO"))))</f>
        <v>CUMPLIDA</v>
      </c>
      <c r="W176" s="125" t="str">
        <f>IF(A176&lt;&gt;"",IF(AC176=1,"VENCIDO",IF(AC176=2,"PRÓXIMO A VENCER",IF(AC176=3,"EN TERMINO",IF(AC176=4,"CON AVANCE",IF(AC176=5,"CUMPLIDO",))))),"")</f>
        <v>CUMPLIDO</v>
      </c>
      <c r="X176" s="118" t="s">
        <v>1556</v>
      </c>
      <c r="Y176" s="117" t="str">
        <f t="shared" si="45"/>
        <v>H19AF2020</v>
      </c>
      <c r="Z176" s="126">
        <f>IF(A176&lt;&gt;"",1,Z175+1)</f>
        <v>1</v>
      </c>
      <c r="AA176" s="126" t="str">
        <f t="shared" si="46"/>
        <v>H19AF2020 - 1</v>
      </c>
      <c r="AB176" s="127">
        <f t="shared" si="41"/>
        <v>5</v>
      </c>
      <c r="AC176" s="127">
        <f t="shared" si="42"/>
        <v>5</v>
      </c>
      <c r="AD176" s="127" t="str">
        <f>IF(A176&lt;&gt;"",MID(F176,1,FIND(" ",F176,1)-1),AD175)</f>
        <v>H19AF2020.</v>
      </c>
      <c r="AE176" s="127" t="str">
        <f t="shared" si="43"/>
        <v>H19AF2020</v>
      </c>
      <c r="AF176" s="128"/>
      <c r="AG176" s="129"/>
      <c r="AH176" s="130"/>
    </row>
    <row r="177" spans="1:34" s="131" customFormat="1" ht="357" customHeight="1" x14ac:dyDescent="0.2">
      <c r="A177" s="117">
        <f>IF(ISBLANK(D177),"",COUNTA($D$2:D177))</f>
        <v>130</v>
      </c>
      <c r="B177" s="118">
        <f t="shared" si="47"/>
        <v>176</v>
      </c>
      <c r="C177" s="119"/>
      <c r="D177" s="118" t="s">
        <v>710</v>
      </c>
      <c r="E177" s="118" t="s">
        <v>1271</v>
      </c>
      <c r="F177" s="139" t="s">
        <v>1806</v>
      </c>
      <c r="G177" s="139" t="s">
        <v>1611</v>
      </c>
      <c r="H177" s="120" t="s">
        <v>1661</v>
      </c>
      <c r="I177" s="120" t="s">
        <v>1612</v>
      </c>
      <c r="J177" s="121" t="s">
        <v>1613</v>
      </c>
      <c r="K177" s="121">
        <v>1</v>
      </c>
      <c r="L177" s="158">
        <v>44409</v>
      </c>
      <c r="M177" s="158">
        <v>44774</v>
      </c>
      <c r="N177" s="145">
        <f t="shared" si="48"/>
        <v>52.142857142857146</v>
      </c>
      <c r="O177" s="121" t="s">
        <v>1696</v>
      </c>
      <c r="P177" s="121">
        <v>0</v>
      </c>
      <c r="Q177" s="146">
        <f>IF(P177/K177&gt;1,100,+P177/K177*100)</f>
        <v>0</v>
      </c>
      <c r="R177" s="123">
        <f>+N177*Q177/100</f>
        <v>0</v>
      </c>
      <c r="S177" s="123">
        <f>IF(M177&lt;=$AG$1,R177,0)</f>
        <v>0</v>
      </c>
      <c r="T177" s="123">
        <f>IF($AG$1&gt;=M177,N177,0)</f>
        <v>52.142857142857146</v>
      </c>
      <c r="U177" s="119"/>
      <c r="V177" s="125" t="str">
        <f>IF(Q177=100,"CUMPLIDA",IF(M177-$AG$1&lt;0,"VENCIDA",IF(M177-$AG$1&lt;=30,"PRÓXIMA A VENCER",IF(Q177&gt;0,"CON AVANCE","EN TERMINO"))))</f>
        <v>VENCIDA</v>
      </c>
      <c r="W177" s="125" t="str">
        <f>IF(A177&lt;&gt;"",IF(AC177=1,"VENCIDO",IF(AC177=2,"PRÓXIMO A VENCER",IF(AC177=3,"EN TERMINO",IF(AC177=4,"CON AVANCE",IF(AC177=5,"CUMPLIDO",))))),"")</f>
        <v>VENCIDO</v>
      </c>
      <c r="X177" s="118" t="s">
        <v>1556</v>
      </c>
      <c r="Y177" s="117" t="str">
        <f t="shared" si="45"/>
        <v>H20AF2020</v>
      </c>
      <c r="Z177" s="126">
        <f>IF(A177&lt;&gt;"",1,Z176+1)</f>
        <v>1</v>
      </c>
      <c r="AA177" s="126" t="str">
        <f t="shared" si="46"/>
        <v>H20AF2020 - 1</v>
      </c>
      <c r="AB177" s="127">
        <f t="shared" si="41"/>
        <v>1</v>
      </c>
      <c r="AC177" s="127">
        <f t="shared" si="42"/>
        <v>1</v>
      </c>
      <c r="AD177" s="127" t="str">
        <f>IF(A177&lt;&gt;"",MID(F177,1,FIND(" ",F177,1)-1),AD176)</f>
        <v>H20AF2020.</v>
      </c>
      <c r="AE177" s="127" t="str">
        <f t="shared" si="43"/>
        <v>H20AF2020</v>
      </c>
      <c r="AF177" s="128"/>
      <c r="AG177" s="129"/>
      <c r="AH177" s="130"/>
    </row>
    <row r="178" spans="1:34" s="131" customFormat="1" ht="357" customHeight="1" x14ac:dyDescent="0.2">
      <c r="A178" s="117">
        <f>IF(ISBLANK(D178),"",COUNTA($D$2:D178))</f>
        <v>131</v>
      </c>
      <c r="B178" s="118">
        <f t="shared" si="47"/>
        <v>177</v>
      </c>
      <c r="C178" s="119"/>
      <c r="D178" s="118" t="s">
        <v>710</v>
      </c>
      <c r="E178" s="118" t="s">
        <v>967</v>
      </c>
      <c r="F178" s="139" t="s">
        <v>1807</v>
      </c>
      <c r="G178" s="139" t="s">
        <v>1614</v>
      </c>
      <c r="H178" s="120" t="s">
        <v>1593</v>
      </c>
      <c r="I178" s="120" t="s">
        <v>1594</v>
      </c>
      <c r="J178" s="121" t="s">
        <v>1502</v>
      </c>
      <c r="K178" s="121">
        <v>1</v>
      </c>
      <c r="L178" s="158">
        <v>44409</v>
      </c>
      <c r="M178" s="158">
        <v>44561</v>
      </c>
      <c r="N178" s="145">
        <f t="shared" si="48"/>
        <v>21.714285714285715</v>
      </c>
      <c r="O178" s="121" t="s">
        <v>1698</v>
      </c>
      <c r="P178" s="121">
        <v>1</v>
      </c>
      <c r="Q178" s="146">
        <f>IF(P178/K178&gt;1,100,+P178/K178*100)</f>
        <v>100</v>
      </c>
      <c r="R178" s="123">
        <f>+N178*Q178/100</f>
        <v>21.714285714285715</v>
      </c>
      <c r="S178" s="123">
        <f>IF(M178&lt;=$AG$1,R178,0)</f>
        <v>21.714285714285715</v>
      </c>
      <c r="T178" s="123">
        <f>IF($AG$1&gt;=M178,N178,0)</f>
        <v>21.714285714285715</v>
      </c>
      <c r="U178" s="119"/>
      <c r="V178" s="125" t="str">
        <f>IF(Q178=100,"CUMPLIDA",IF(M178-$AG$1&lt;0,"VENCIDA",IF(M178-$AG$1&lt;=30,"PRÓXIMA A VENCER",IF(Q178&gt;0,"CON AVANCE","EN TERMINO"))))</f>
        <v>CUMPLIDA</v>
      </c>
      <c r="W178" s="125" t="str">
        <f>IF(A178&lt;&gt;"",IF(AC178=1,"VENCIDO",IF(AC178=2,"PRÓXIMO A VENCER",IF(AC178=3,"EN TERMINO",IF(AC178=4,"CON AVANCE",IF(AC178=5,"CUMPLIDO",))))),"")</f>
        <v>CUMPLIDO</v>
      </c>
      <c r="X178" s="118" t="s">
        <v>1556</v>
      </c>
      <c r="Y178" s="117" t="str">
        <f t="shared" si="45"/>
        <v>H21AF2020</v>
      </c>
      <c r="Z178" s="126">
        <f>IF(A178&lt;&gt;"",1,Z177+1)</f>
        <v>1</v>
      </c>
      <c r="AA178" s="126" t="str">
        <f t="shared" si="46"/>
        <v>H21AF2020 - 1</v>
      </c>
      <c r="AB178" s="127">
        <f t="shared" si="41"/>
        <v>5</v>
      </c>
      <c r="AC178" s="127">
        <f t="shared" si="42"/>
        <v>5</v>
      </c>
      <c r="AD178" s="127" t="str">
        <f>IF(A178&lt;&gt;"",MID(F178,1,FIND(" ",F178,1)-1),AD177)</f>
        <v>H21AF2020.</v>
      </c>
      <c r="AE178" s="127" t="str">
        <f t="shared" si="43"/>
        <v>H21AF2020</v>
      </c>
      <c r="AF178" s="128"/>
      <c r="AG178" s="129"/>
      <c r="AH178" s="130"/>
    </row>
    <row r="179" spans="1:34" s="131" customFormat="1" ht="357" customHeight="1" x14ac:dyDescent="0.2">
      <c r="A179" s="117">
        <f>IF(ISBLANK(D179),"",COUNTA($D$2:D179))</f>
        <v>132</v>
      </c>
      <c r="B179" s="118">
        <f t="shared" si="47"/>
        <v>178</v>
      </c>
      <c r="C179" s="119"/>
      <c r="D179" s="118" t="s">
        <v>1560</v>
      </c>
      <c r="E179" s="118" t="s">
        <v>967</v>
      </c>
      <c r="F179" s="139" t="s">
        <v>1808</v>
      </c>
      <c r="G179" s="139" t="s">
        <v>1615</v>
      </c>
      <c r="H179" s="120" t="s">
        <v>1616</v>
      </c>
      <c r="I179" s="120" t="s">
        <v>1617</v>
      </c>
      <c r="J179" s="121" t="s">
        <v>1502</v>
      </c>
      <c r="K179" s="121">
        <v>1</v>
      </c>
      <c r="L179" s="158">
        <v>44409</v>
      </c>
      <c r="M179" s="158">
        <v>44561</v>
      </c>
      <c r="N179" s="145">
        <f t="shared" si="48"/>
        <v>21.714285714285715</v>
      </c>
      <c r="O179" s="121" t="s">
        <v>1698</v>
      </c>
      <c r="P179" s="121">
        <v>1</v>
      </c>
      <c r="Q179" s="146">
        <f>IF(P179/K179&gt;1,100,+P179/K179*100)</f>
        <v>100</v>
      </c>
      <c r="R179" s="123">
        <f>+N179*Q179/100</f>
        <v>21.714285714285715</v>
      </c>
      <c r="S179" s="123">
        <f>IF(M179&lt;=$AG$1,R179,0)</f>
        <v>21.714285714285715</v>
      </c>
      <c r="T179" s="123">
        <f>IF($AG$1&gt;=M179,N179,0)</f>
        <v>21.714285714285715</v>
      </c>
      <c r="U179" s="119"/>
      <c r="V179" s="125" t="str">
        <f>IF(Q179=100,"CUMPLIDA",IF(M179-$AG$1&lt;0,"VENCIDA",IF(M179-$AG$1&lt;=30,"PRÓXIMA A VENCER",IF(Q179&gt;0,"CON AVANCE","EN TERMINO"))))</f>
        <v>CUMPLIDA</v>
      </c>
      <c r="W179" s="125" t="str">
        <f>IF(A179&lt;&gt;"",IF(AC179=1,"VENCIDO",IF(AC179=2,"PRÓXIMO A VENCER",IF(AC179=3,"EN TERMINO",IF(AC179=4,"CON AVANCE",IF(AC179=5,"CUMPLIDO",))))),"")</f>
        <v>CUMPLIDO</v>
      </c>
      <c r="X179" s="118" t="s">
        <v>1556</v>
      </c>
      <c r="Y179" s="117" t="str">
        <f t="shared" si="45"/>
        <v>H22AF2020</v>
      </c>
      <c r="Z179" s="126">
        <f>IF(A179&lt;&gt;"",1,Z178+1)</f>
        <v>1</v>
      </c>
      <c r="AA179" s="126" t="str">
        <f t="shared" si="46"/>
        <v>H22AF2020 - 1</v>
      </c>
      <c r="AB179" s="127">
        <f t="shared" si="41"/>
        <v>5</v>
      </c>
      <c r="AC179" s="127">
        <f t="shared" si="42"/>
        <v>5</v>
      </c>
      <c r="AD179" s="127" t="str">
        <f>IF(A179&lt;&gt;"",MID(F179,1,FIND(" ",F179,1)-1),AD178)</f>
        <v>H22AF2020.</v>
      </c>
      <c r="AE179" s="127" t="str">
        <f t="shared" si="43"/>
        <v>H22AF2020</v>
      </c>
      <c r="AF179" s="128"/>
      <c r="AG179" s="129"/>
      <c r="AH179" s="130"/>
    </row>
    <row r="180" spans="1:34" s="131" customFormat="1" ht="357" customHeight="1" x14ac:dyDescent="0.2">
      <c r="A180" s="117">
        <f>IF(ISBLANK(D180),"",COUNTA($D$2:D180))</f>
        <v>133</v>
      </c>
      <c r="B180" s="118">
        <f t="shared" si="47"/>
        <v>179</v>
      </c>
      <c r="C180" s="119"/>
      <c r="D180" s="118" t="s">
        <v>710</v>
      </c>
      <c r="E180" s="118" t="s">
        <v>967</v>
      </c>
      <c r="F180" s="139" t="s">
        <v>1809</v>
      </c>
      <c r="G180" s="139" t="s">
        <v>1618</v>
      </c>
      <c r="H180" s="120" t="s">
        <v>1452</v>
      </c>
      <c r="I180" s="120" t="s">
        <v>1501</v>
      </c>
      <c r="J180" s="121" t="s">
        <v>1502</v>
      </c>
      <c r="K180" s="121">
        <v>1</v>
      </c>
      <c r="L180" s="158">
        <v>44409</v>
      </c>
      <c r="M180" s="158">
        <v>44561</v>
      </c>
      <c r="N180" s="145">
        <f t="shared" si="48"/>
        <v>21.714285714285715</v>
      </c>
      <c r="O180" s="121" t="s">
        <v>1698</v>
      </c>
      <c r="P180" s="121">
        <v>1</v>
      </c>
      <c r="Q180" s="146">
        <f>IF(P180/K180&gt;1,100,+P180/K180*100)</f>
        <v>100</v>
      </c>
      <c r="R180" s="123">
        <f>+N180*Q180/100</f>
        <v>21.714285714285715</v>
      </c>
      <c r="S180" s="123">
        <f>IF(M180&lt;=$AG$1,R180,0)</f>
        <v>21.714285714285715</v>
      </c>
      <c r="T180" s="123">
        <f>IF($AG$1&gt;=M180,N180,0)</f>
        <v>21.714285714285715</v>
      </c>
      <c r="U180" s="119"/>
      <c r="V180" s="125" t="str">
        <f>IF(Q180=100,"CUMPLIDA",IF(M180-$AG$1&lt;0,"VENCIDA",IF(M180-$AG$1&lt;=30,"PRÓXIMA A VENCER",IF(Q180&gt;0,"CON AVANCE","EN TERMINO"))))</f>
        <v>CUMPLIDA</v>
      </c>
      <c r="W180" s="125" t="str">
        <f>IF(A180&lt;&gt;"",IF(AC180=1,"VENCIDO",IF(AC180=2,"PRÓXIMO A VENCER",IF(AC180=3,"EN TERMINO",IF(AC180=4,"CON AVANCE",IF(AC180=5,"CUMPLIDO",))))),"")</f>
        <v>CUMPLIDO</v>
      </c>
      <c r="X180" s="118" t="s">
        <v>1556</v>
      </c>
      <c r="Y180" s="117" t="str">
        <f t="shared" si="45"/>
        <v>H23AF2020</v>
      </c>
      <c r="Z180" s="126">
        <f>IF(A180&lt;&gt;"",1,Z179+1)</f>
        <v>1</v>
      </c>
      <c r="AA180" s="126" t="str">
        <f t="shared" si="46"/>
        <v>H23AF2020 - 1</v>
      </c>
      <c r="AB180" s="127">
        <f t="shared" si="41"/>
        <v>5</v>
      </c>
      <c r="AC180" s="127">
        <f t="shared" si="42"/>
        <v>5</v>
      </c>
      <c r="AD180" s="127" t="str">
        <f>IF(A180&lt;&gt;"",MID(F180,1,FIND(" ",F180,1)-1),AD179)</f>
        <v>H23AF2020.</v>
      </c>
      <c r="AE180" s="127" t="str">
        <f t="shared" si="43"/>
        <v>H23AF2020</v>
      </c>
      <c r="AF180" s="128"/>
      <c r="AG180" s="129"/>
      <c r="AH180" s="130"/>
    </row>
    <row r="181" spans="1:34" s="131" customFormat="1" ht="357" customHeight="1" x14ac:dyDescent="0.2">
      <c r="A181" s="117">
        <f>IF(ISBLANK(D181),"",COUNTA($D$2:D181))</f>
        <v>134</v>
      </c>
      <c r="B181" s="118">
        <f t="shared" si="47"/>
        <v>180</v>
      </c>
      <c r="C181" s="119"/>
      <c r="D181" s="118" t="s">
        <v>711</v>
      </c>
      <c r="E181" s="118" t="s">
        <v>1443</v>
      </c>
      <c r="F181" s="139" t="s">
        <v>1810</v>
      </c>
      <c r="G181" s="139" t="s">
        <v>1619</v>
      </c>
      <c r="H181" s="120" t="s">
        <v>1238</v>
      </c>
      <c r="I181" s="120" t="s">
        <v>1245</v>
      </c>
      <c r="J181" s="121" t="s">
        <v>1240</v>
      </c>
      <c r="K181" s="121">
        <v>1</v>
      </c>
      <c r="L181" s="158">
        <v>44409</v>
      </c>
      <c r="M181" s="158">
        <v>44561</v>
      </c>
      <c r="N181" s="145">
        <f t="shared" si="48"/>
        <v>21.714285714285715</v>
      </c>
      <c r="O181" s="121" t="s">
        <v>1690</v>
      </c>
      <c r="P181" s="121">
        <v>1</v>
      </c>
      <c r="Q181" s="146">
        <f>IF(P181/K181&gt;1,100,+P181/K181*100)</f>
        <v>100</v>
      </c>
      <c r="R181" s="123">
        <f>+N181*Q181/100</f>
        <v>21.714285714285715</v>
      </c>
      <c r="S181" s="123">
        <f>IF(M181&lt;=$AG$1,R181,0)</f>
        <v>21.714285714285715</v>
      </c>
      <c r="T181" s="123">
        <f>IF($AG$1&gt;=M181,N181,0)</f>
        <v>21.714285714285715</v>
      </c>
      <c r="U181" s="119"/>
      <c r="V181" s="125" t="str">
        <f>IF(Q181=100,"CUMPLIDA",IF(M181-$AG$1&lt;0,"VENCIDA",IF(M181-$AG$1&lt;=30,"PRÓXIMA A VENCER",IF(Q181&gt;0,"CON AVANCE","EN TERMINO"))))</f>
        <v>CUMPLIDA</v>
      </c>
      <c r="W181" s="125" t="str">
        <f>IF(A181&lt;&gt;"",IF(AC181=1,"VENCIDO",IF(AC181=2,"PRÓXIMO A VENCER",IF(AC181=3,"EN TERMINO",IF(AC181=4,"CON AVANCE",IF(AC181=5,"CUMPLIDO",))))),"")</f>
        <v>CUMPLIDO</v>
      </c>
      <c r="X181" s="118" t="s">
        <v>1556</v>
      </c>
      <c r="Y181" s="117" t="str">
        <f t="shared" si="45"/>
        <v>H24AF2020</v>
      </c>
      <c r="Z181" s="126">
        <f>IF(A181&lt;&gt;"",1,Z180+1)</f>
        <v>1</v>
      </c>
      <c r="AA181" s="126" t="str">
        <f t="shared" si="46"/>
        <v>H24AF2020 - 1</v>
      </c>
      <c r="AB181" s="127">
        <f t="shared" si="41"/>
        <v>5</v>
      </c>
      <c r="AC181" s="127">
        <f t="shared" si="42"/>
        <v>5</v>
      </c>
      <c r="AD181" s="127" t="str">
        <f>IF(A181&lt;&gt;"",MID(F181,1,FIND(" ",F181,1)-1),AD180)</f>
        <v>H24AF2020.</v>
      </c>
      <c r="AE181" s="127" t="str">
        <f t="shared" si="43"/>
        <v>H24AF2020</v>
      </c>
      <c r="AF181" s="128"/>
      <c r="AG181" s="129"/>
      <c r="AH181" s="130"/>
    </row>
    <row r="182" spans="1:34" s="131" customFormat="1" ht="273" customHeight="1" x14ac:dyDescent="0.2">
      <c r="A182" s="117">
        <f>IF(ISBLANK(D182),"",COUNTA($D$2:D182))</f>
        <v>135</v>
      </c>
      <c r="B182" s="118">
        <f t="shared" si="47"/>
        <v>181</v>
      </c>
      <c r="C182" s="119"/>
      <c r="D182" s="121" t="s">
        <v>1546</v>
      </c>
      <c r="E182" s="121" t="s">
        <v>1073</v>
      </c>
      <c r="F182" s="139" t="s">
        <v>2034</v>
      </c>
      <c r="G182" s="139" t="s">
        <v>1545</v>
      </c>
      <c r="H182" s="133" t="s">
        <v>1550</v>
      </c>
      <c r="I182" s="133" t="s">
        <v>1549</v>
      </c>
      <c r="J182" s="117" t="s">
        <v>1548</v>
      </c>
      <c r="K182" s="117">
        <v>1</v>
      </c>
      <c r="L182" s="162">
        <v>44377</v>
      </c>
      <c r="M182" s="162">
        <v>44561</v>
      </c>
      <c r="N182" s="145">
        <f t="shared" ref="N182:N202" si="49">(+M182-L182)/7</f>
        <v>26.285714285714285</v>
      </c>
      <c r="O182" s="118" t="s">
        <v>1959</v>
      </c>
      <c r="P182" s="121">
        <v>0</v>
      </c>
      <c r="Q182" s="146">
        <f>IF(P182/K182&gt;1,100,+P182/K182*100)</f>
        <v>0</v>
      </c>
      <c r="R182" s="123">
        <f>+N182*Q182/100</f>
        <v>0</v>
      </c>
      <c r="S182" s="123">
        <f>IF(M182&lt;=$AG$1,R182,0)</f>
        <v>0</v>
      </c>
      <c r="T182" s="123">
        <f>IF($AG$1&gt;=M182,N182,0)</f>
        <v>26.285714285714285</v>
      </c>
      <c r="U182" s="121"/>
      <c r="V182" s="125" t="str">
        <f>IF(Q182=100,"CUMPLIDA",IF(M182-$AG$1&lt;0,"VENCIDA",IF(M182-$AG$1&lt;=30,"PRÓXIMA A VENCER",IF(Q182&gt;0,"CON AVANCE","EN TERMINO"))))</f>
        <v>VENCIDA</v>
      </c>
      <c r="W182" s="125" t="str">
        <f>IF(A182&lt;&gt;"",IF(AC182=1,"VENCIDO",IF(AC182=2,"PRÓXIMO A VENCER",IF(AC182=3,"EN TERMINO",IF(AC182=4,"CON AVANCE",IF(AC182=5,"CUMPLIDO",))))),"")</f>
        <v>VENCIDO</v>
      </c>
      <c r="X182" s="163" t="s">
        <v>1551</v>
      </c>
      <c r="Y182" s="117" t="str">
        <f t="shared" si="45"/>
        <v>H1Denuncia2020-187038-82111-D</v>
      </c>
      <c r="Z182" s="126">
        <f>IF(A182&lt;&gt;"",1,Z181+1)</f>
        <v>1</v>
      </c>
      <c r="AA182" s="126" t="str">
        <f t="shared" si="46"/>
        <v>H1Denuncia2020-187038-82111-D - 1</v>
      </c>
      <c r="AB182" s="127">
        <f t="shared" si="41"/>
        <v>1</v>
      </c>
      <c r="AC182" s="127">
        <f t="shared" si="42"/>
        <v>1</v>
      </c>
      <c r="AD182" s="127" t="str">
        <f>IF(A182&lt;&gt;"",MID(F182,1,FIND(" ",F182,1)-1),AD181)</f>
        <v>H1Denuncia2020-187038-82111-D.</v>
      </c>
      <c r="AE182" s="127" t="str">
        <f t="shared" si="43"/>
        <v>H1Denuncia2020-187038-82111-D</v>
      </c>
      <c r="AF182" s="128"/>
      <c r="AG182" s="129"/>
      <c r="AH182" s="130"/>
    </row>
    <row r="183" spans="1:34" s="131" customFormat="1" ht="357" customHeight="1" x14ac:dyDescent="0.2">
      <c r="A183" s="117">
        <f>IF(ISBLANK(D183),"",COUNTA($D$2:D183))</f>
        <v>136</v>
      </c>
      <c r="B183" s="118">
        <f t="shared" si="47"/>
        <v>182</v>
      </c>
      <c r="C183" s="119"/>
      <c r="D183" s="118" t="s">
        <v>1269</v>
      </c>
      <c r="E183" s="118" t="s">
        <v>1241</v>
      </c>
      <c r="F183" s="133" t="s">
        <v>1460</v>
      </c>
      <c r="G183" s="133" t="s">
        <v>1461</v>
      </c>
      <c r="H183" s="133" t="s">
        <v>1238</v>
      </c>
      <c r="I183" s="133" t="s">
        <v>1245</v>
      </c>
      <c r="J183" s="117" t="s">
        <v>1240</v>
      </c>
      <c r="K183" s="117">
        <v>1</v>
      </c>
      <c r="L183" s="162">
        <v>44185</v>
      </c>
      <c r="M183" s="162">
        <v>44285</v>
      </c>
      <c r="N183" s="145">
        <f t="shared" si="49"/>
        <v>14.285714285714286</v>
      </c>
      <c r="O183" s="121" t="s">
        <v>1690</v>
      </c>
      <c r="P183" s="121">
        <v>1</v>
      </c>
      <c r="Q183" s="146">
        <f>IF(P183/K183&gt;1,100,+P183/K183*100)</f>
        <v>100</v>
      </c>
      <c r="R183" s="123">
        <f>+N183*Q183/100</f>
        <v>14.285714285714286</v>
      </c>
      <c r="S183" s="123">
        <f>IF(M183&lt;=$AG$1,R183,0)</f>
        <v>14.285714285714286</v>
      </c>
      <c r="T183" s="123">
        <f>IF($AG$1&gt;=M183,N183,0)</f>
        <v>14.285714285714286</v>
      </c>
      <c r="U183" s="121"/>
      <c r="V183" s="125" t="str">
        <f>IF(Q183=100,"CUMPLIDA",IF(M183-$AG$1&lt;0,"VENCIDA",IF(M183-$AG$1&lt;=30,"PRÓXIMA A VENCER",IF(Q183&gt;0,"CON AVANCE","EN TERMINO"))))</f>
        <v>CUMPLIDA</v>
      </c>
      <c r="W183" s="125" t="str">
        <f>IF(A183&lt;&gt;"",IF(AC183=1,"VENCIDO",IF(AC183=2,"PRÓXIMO A VENCER",IF(AC183=3,"EN TERMINO",IF(AC183=4,"CON AVANCE",IF(AC183=5,"CUMPLIDO",))))),"")</f>
        <v>CUMPLIDO</v>
      </c>
      <c r="X183" s="163" t="s">
        <v>1510</v>
      </c>
      <c r="Y183" s="117" t="str">
        <f t="shared" si="45"/>
        <v>H1AT73</v>
      </c>
      <c r="Z183" s="126">
        <f>IF(A183&lt;&gt;"",1,Z182+1)</f>
        <v>1</v>
      </c>
      <c r="AA183" s="126" t="str">
        <f t="shared" si="46"/>
        <v>H1AT73 - 1</v>
      </c>
      <c r="AB183" s="127">
        <f t="shared" si="41"/>
        <v>5</v>
      </c>
      <c r="AC183" s="127">
        <f t="shared" si="42"/>
        <v>5</v>
      </c>
      <c r="AD183" s="127" t="str">
        <f>IF(A183&lt;&gt;"",MID(F183,1,FIND(" ",F183,1)-1),AD182)</f>
        <v>H1AT73.</v>
      </c>
      <c r="AE183" s="127" t="str">
        <f t="shared" si="43"/>
        <v>H1AT73</v>
      </c>
      <c r="AF183" s="128"/>
      <c r="AG183" s="129"/>
      <c r="AH183" s="130"/>
    </row>
    <row r="184" spans="1:34" s="131" customFormat="1" ht="357" customHeight="1" x14ac:dyDescent="0.2">
      <c r="A184" s="117">
        <f>IF(ISBLANK(D184),"",COUNTA($D$2:D184))</f>
        <v>137</v>
      </c>
      <c r="B184" s="118">
        <f t="shared" si="47"/>
        <v>183</v>
      </c>
      <c r="C184" s="119"/>
      <c r="D184" s="118" t="s">
        <v>1269</v>
      </c>
      <c r="E184" s="118" t="s">
        <v>967</v>
      </c>
      <c r="F184" s="133" t="s">
        <v>1462</v>
      </c>
      <c r="G184" s="133" t="s">
        <v>1463</v>
      </c>
      <c r="H184" s="133" t="s">
        <v>1500</v>
      </c>
      <c r="I184" s="133" t="s">
        <v>1501</v>
      </c>
      <c r="J184" s="117" t="s">
        <v>1502</v>
      </c>
      <c r="K184" s="117">
        <v>1</v>
      </c>
      <c r="L184" s="162">
        <v>44185</v>
      </c>
      <c r="M184" s="162">
        <v>44346</v>
      </c>
      <c r="N184" s="145">
        <f t="shared" si="49"/>
        <v>23</v>
      </c>
      <c r="O184" s="118" t="s">
        <v>1689</v>
      </c>
      <c r="P184" s="121">
        <v>1</v>
      </c>
      <c r="Q184" s="146">
        <f>IF(P184/K184&gt;1,100,+P184/K184*100)</f>
        <v>100</v>
      </c>
      <c r="R184" s="123">
        <f>+N184*Q184/100</f>
        <v>23</v>
      </c>
      <c r="S184" s="123">
        <f>IF(M184&lt;=$AG$1,R184,0)</f>
        <v>23</v>
      </c>
      <c r="T184" s="123">
        <f>IF($AG$1&gt;=M184,N184,0)</f>
        <v>23</v>
      </c>
      <c r="U184" s="121"/>
      <c r="V184" s="125" t="str">
        <f>IF(Q184=100,"CUMPLIDA",IF(M184-$AG$1&lt;0,"VENCIDA",IF(M184-$AG$1&lt;=30,"PRÓXIMA A VENCER",IF(Q184&gt;0,"CON AVANCE","EN TERMINO"))))</f>
        <v>CUMPLIDA</v>
      </c>
      <c r="W184" s="125" t="str">
        <f>IF(A184&lt;&gt;"",IF(AC184=1,"VENCIDO",IF(AC184=2,"PRÓXIMO A VENCER",IF(AC184=3,"EN TERMINO",IF(AC184=4,"CON AVANCE",IF(AC184=5,"CUMPLIDO",))))),"")</f>
        <v>CUMPLIDO</v>
      </c>
      <c r="X184" s="163" t="s">
        <v>1510</v>
      </c>
      <c r="Y184" s="117" t="str">
        <f t="shared" si="45"/>
        <v>H2AT73</v>
      </c>
      <c r="Z184" s="126">
        <f>IF(A184&lt;&gt;"",1,Z183+1)</f>
        <v>1</v>
      </c>
      <c r="AA184" s="126" t="str">
        <f t="shared" si="46"/>
        <v>H2AT73 - 1</v>
      </c>
      <c r="AB184" s="127">
        <f t="shared" si="41"/>
        <v>5</v>
      </c>
      <c r="AC184" s="127">
        <f t="shared" si="42"/>
        <v>5</v>
      </c>
      <c r="AD184" s="127" t="str">
        <f>IF(A184&lt;&gt;"",MID(F184,1,FIND(" ",F184,1)-1),AD183)</f>
        <v>H2AT73.</v>
      </c>
      <c r="AE184" s="127" t="str">
        <f t="shared" si="43"/>
        <v>H2AT73</v>
      </c>
      <c r="AF184" s="128"/>
      <c r="AG184" s="129"/>
      <c r="AH184" s="130"/>
    </row>
    <row r="185" spans="1:34" s="131" customFormat="1" ht="357" customHeight="1" x14ac:dyDescent="0.2">
      <c r="A185" s="117">
        <f>IF(ISBLANK(D185),"",COUNTA($D$2:D185))</f>
        <v>138</v>
      </c>
      <c r="B185" s="118">
        <f t="shared" si="47"/>
        <v>184</v>
      </c>
      <c r="C185" s="119"/>
      <c r="D185" s="118" t="s">
        <v>1269</v>
      </c>
      <c r="E185" s="118" t="s">
        <v>967</v>
      </c>
      <c r="F185" s="133" t="s">
        <v>1464</v>
      </c>
      <c r="G185" s="133" t="s">
        <v>1465</v>
      </c>
      <c r="H185" s="133" t="s">
        <v>1500</v>
      </c>
      <c r="I185" s="133" t="s">
        <v>1503</v>
      </c>
      <c r="J185" s="117" t="s">
        <v>1502</v>
      </c>
      <c r="K185" s="117">
        <v>1</v>
      </c>
      <c r="L185" s="162">
        <v>44185</v>
      </c>
      <c r="M185" s="162">
        <v>44346</v>
      </c>
      <c r="N185" s="145">
        <f t="shared" si="49"/>
        <v>23</v>
      </c>
      <c r="O185" s="118" t="s">
        <v>1689</v>
      </c>
      <c r="P185" s="121">
        <v>1</v>
      </c>
      <c r="Q185" s="146">
        <f>IF(P185/K185&gt;1,100,+P185/K185*100)</f>
        <v>100</v>
      </c>
      <c r="R185" s="123">
        <f>+N185*Q185/100</f>
        <v>23</v>
      </c>
      <c r="S185" s="123">
        <f>IF(M185&lt;=$AG$1,R185,0)</f>
        <v>23</v>
      </c>
      <c r="T185" s="123">
        <f>IF($AG$1&gt;=M185,N185,0)</f>
        <v>23</v>
      </c>
      <c r="U185" s="121"/>
      <c r="V185" s="125" t="str">
        <f>IF(Q185=100,"CUMPLIDA",IF(M185-$AG$1&lt;0,"VENCIDA",IF(M185-$AG$1&lt;=30,"PRÓXIMA A VENCER",IF(Q185&gt;0,"CON AVANCE","EN TERMINO"))))</f>
        <v>CUMPLIDA</v>
      </c>
      <c r="W185" s="125" t="str">
        <f>IF(A185&lt;&gt;"",IF(AC185=1,"VENCIDO",IF(AC185=2,"PRÓXIMO A VENCER",IF(AC185=3,"EN TERMINO",IF(AC185=4,"CON AVANCE",IF(AC185=5,"CUMPLIDO",))))),"")</f>
        <v>CUMPLIDO</v>
      </c>
      <c r="X185" s="163" t="s">
        <v>1510</v>
      </c>
      <c r="Y185" s="117" t="str">
        <f t="shared" si="45"/>
        <v>H3AT73</v>
      </c>
      <c r="Z185" s="126">
        <f>IF(A185&lt;&gt;"",1,Z184+1)</f>
        <v>1</v>
      </c>
      <c r="AA185" s="126" t="str">
        <f t="shared" si="46"/>
        <v>H3AT73 - 1</v>
      </c>
      <c r="AB185" s="127">
        <f t="shared" si="41"/>
        <v>5</v>
      </c>
      <c r="AC185" s="127">
        <f t="shared" si="42"/>
        <v>5</v>
      </c>
      <c r="AD185" s="127" t="str">
        <f>IF(A185&lt;&gt;"",MID(F185,1,FIND(" ",F185,1)-1),AD184)</f>
        <v>H3AT73.</v>
      </c>
      <c r="AE185" s="127" t="str">
        <f t="shared" si="43"/>
        <v>H3AT73</v>
      </c>
      <c r="AF185" s="128"/>
      <c r="AG185" s="129"/>
      <c r="AH185" s="130"/>
    </row>
    <row r="186" spans="1:34" s="131" customFormat="1" ht="357" customHeight="1" x14ac:dyDescent="0.2">
      <c r="A186" s="117">
        <f>IF(ISBLANK(D186),"",COUNTA($D$2:D186))</f>
        <v>139</v>
      </c>
      <c r="B186" s="118">
        <f t="shared" si="47"/>
        <v>185</v>
      </c>
      <c r="C186" s="119"/>
      <c r="D186" s="118" t="s">
        <v>1457</v>
      </c>
      <c r="E186" s="118" t="s">
        <v>1443</v>
      </c>
      <c r="F186" s="133" t="s">
        <v>1466</v>
      </c>
      <c r="G186" s="133" t="s">
        <v>1467</v>
      </c>
      <c r="H186" s="133" t="s">
        <v>1452</v>
      </c>
      <c r="I186" s="133" t="s">
        <v>1503</v>
      </c>
      <c r="J186" s="117" t="s">
        <v>1502</v>
      </c>
      <c r="K186" s="117">
        <v>1</v>
      </c>
      <c r="L186" s="162">
        <v>44185</v>
      </c>
      <c r="M186" s="162">
        <v>44346</v>
      </c>
      <c r="N186" s="145">
        <f t="shared" si="49"/>
        <v>23</v>
      </c>
      <c r="O186" s="118" t="s">
        <v>1689</v>
      </c>
      <c r="P186" s="121">
        <v>1</v>
      </c>
      <c r="Q186" s="146">
        <f>IF(P186/K186&gt;1,100,+P186/K186*100)</f>
        <v>100</v>
      </c>
      <c r="R186" s="123">
        <f>+N186*Q186/100</f>
        <v>23</v>
      </c>
      <c r="S186" s="123">
        <f>IF(M186&lt;=$AG$1,R186,0)</f>
        <v>23</v>
      </c>
      <c r="T186" s="123">
        <f>IF($AG$1&gt;=M186,N186,0)</f>
        <v>23</v>
      </c>
      <c r="U186" s="121"/>
      <c r="V186" s="125" t="str">
        <f>IF(Q186=100,"CUMPLIDA",IF(M186-$AG$1&lt;0,"VENCIDA",IF(M186-$AG$1&lt;=30,"PRÓXIMA A VENCER",IF(Q186&gt;0,"CON AVANCE","EN TERMINO"))))</f>
        <v>CUMPLIDA</v>
      </c>
      <c r="W186" s="125" t="str">
        <f>IF(A186&lt;&gt;"",IF(AC186=1,"VENCIDO",IF(AC186=2,"PRÓXIMO A VENCER",IF(AC186=3,"EN TERMINO",IF(AC186=4,"CON AVANCE",IF(AC186=5,"CUMPLIDO",))))),"")</f>
        <v>CUMPLIDO</v>
      </c>
      <c r="X186" s="163" t="s">
        <v>1510</v>
      </c>
      <c r="Y186" s="117" t="str">
        <f t="shared" si="45"/>
        <v>H4AT73</v>
      </c>
      <c r="Z186" s="126">
        <f>IF(A186&lt;&gt;"",1,Z185+1)</f>
        <v>1</v>
      </c>
      <c r="AA186" s="126" t="str">
        <f t="shared" si="46"/>
        <v>H4AT73 - 1</v>
      </c>
      <c r="AB186" s="127">
        <f t="shared" si="41"/>
        <v>5</v>
      </c>
      <c r="AC186" s="127">
        <f t="shared" si="42"/>
        <v>5</v>
      </c>
      <c r="AD186" s="127" t="str">
        <f>IF(A186&lt;&gt;"",MID(F186,1,FIND(" ",F186,1)-1),AD185)</f>
        <v>H4AT73.</v>
      </c>
      <c r="AE186" s="127" t="str">
        <f t="shared" si="43"/>
        <v>H4AT73</v>
      </c>
      <c r="AF186" s="128"/>
      <c r="AG186" s="129"/>
      <c r="AH186" s="130"/>
    </row>
    <row r="187" spans="1:34" s="131" customFormat="1" ht="357" customHeight="1" x14ac:dyDescent="0.2">
      <c r="A187" s="117">
        <f>IF(ISBLANK(D187),"",COUNTA($D$2:D187))</f>
        <v>140</v>
      </c>
      <c r="B187" s="118">
        <f t="shared" si="47"/>
        <v>186</v>
      </c>
      <c r="C187" s="119"/>
      <c r="D187" s="118" t="s">
        <v>1269</v>
      </c>
      <c r="E187" s="118" t="s">
        <v>1497</v>
      </c>
      <c r="F187" s="133" t="s">
        <v>1468</v>
      </c>
      <c r="G187" s="133" t="s">
        <v>1469</v>
      </c>
      <c r="H187" s="133" t="s">
        <v>1452</v>
      </c>
      <c r="I187" s="133" t="s">
        <v>1448</v>
      </c>
      <c r="J187" s="117" t="s">
        <v>1502</v>
      </c>
      <c r="K187" s="117">
        <v>1</v>
      </c>
      <c r="L187" s="162">
        <v>44185</v>
      </c>
      <c r="M187" s="162">
        <v>44346</v>
      </c>
      <c r="N187" s="145">
        <f t="shared" si="49"/>
        <v>23</v>
      </c>
      <c r="O187" s="118" t="s">
        <v>1689</v>
      </c>
      <c r="P187" s="121">
        <v>1</v>
      </c>
      <c r="Q187" s="146">
        <f>IF(P187/K187&gt;1,100,+P187/K187*100)</f>
        <v>100</v>
      </c>
      <c r="R187" s="123">
        <f>+N187*Q187/100</f>
        <v>23</v>
      </c>
      <c r="S187" s="123">
        <f>IF(M187&lt;=$AG$1,R187,0)</f>
        <v>23</v>
      </c>
      <c r="T187" s="123">
        <f>IF($AG$1&gt;=M187,N187,0)</f>
        <v>23</v>
      </c>
      <c r="U187" s="121"/>
      <c r="V187" s="125" t="str">
        <f>IF(Q187=100,"CUMPLIDA",IF(M187-$AG$1&lt;0,"VENCIDA",IF(M187-$AG$1&lt;=30,"PRÓXIMA A VENCER",IF(Q187&gt;0,"CON AVANCE","EN TERMINO"))))</f>
        <v>CUMPLIDA</v>
      </c>
      <c r="W187" s="125" t="str">
        <f>IF(A187&lt;&gt;"",IF(AC187=1,"VENCIDO",IF(AC187=2,"PRÓXIMO A VENCER",IF(AC187=3,"EN TERMINO",IF(AC187=4,"CON AVANCE",IF(AC187=5,"CUMPLIDO",))))),"")</f>
        <v>CUMPLIDO</v>
      </c>
      <c r="X187" s="163" t="s">
        <v>1510</v>
      </c>
      <c r="Y187" s="117" t="str">
        <f t="shared" si="45"/>
        <v>H5AT73</v>
      </c>
      <c r="Z187" s="126">
        <f>IF(A187&lt;&gt;"",1,Z186+1)</f>
        <v>1</v>
      </c>
      <c r="AA187" s="126" t="str">
        <f t="shared" si="46"/>
        <v>H5AT73 - 1</v>
      </c>
      <c r="AB187" s="127">
        <f t="shared" si="41"/>
        <v>5</v>
      </c>
      <c r="AC187" s="127">
        <f t="shared" si="42"/>
        <v>5</v>
      </c>
      <c r="AD187" s="127" t="str">
        <f>IF(A187&lt;&gt;"",MID(F187,1,FIND(" ",F187,1)-1),AD186)</f>
        <v>H5AT73.</v>
      </c>
      <c r="AE187" s="127" t="str">
        <f t="shared" si="43"/>
        <v>H5AT73</v>
      </c>
      <c r="AF187" s="128"/>
      <c r="AG187" s="129"/>
      <c r="AH187" s="130"/>
    </row>
    <row r="188" spans="1:34" s="131" customFormat="1" ht="357" customHeight="1" x14ac:dyDescent="0.2">
      <c r="A188" s="117">
        <f>IF(ISBLANK(D188),"",COUNTA($D$2:D188))</f>
        <v>141</v>
      </c>
      <c r="B188" s="118">
        <f t="shared" si="47"/>
        <v>187</v>
      </c>
      <c r="C188" s="119"/>
      <c r="D188" s="118" t="s">
        <v>1457</v>
      </c>
      <c r="E188" s="118" t="s">
        <v>967</v>
      </c>
      <c r="F188" s="133" t="s">
        <v>1662</v>
      </c>
      <c r="G188" s="133" t="s">
        <v>1663</v>
      </c>
      <c r="H188" s="133" t="s">
        <v>1453</v>
      </c>
      <c r="I188" s="133" t="s">
        <v>1448</v>
      </c>
      <c r="J188" s="117" t="s">
        <v>1502</v>
      </c>
      <c r="K188" s="117">
        <v>1</v>
      </c>
      <c r="L188" s="162">
        <v>44185</v>
      </c>
      <c r="M188" s="162">
        <v>44346</v>
      </c>
      <c r="N188" s="145">
        <f t="shared" si="49"/>
        <v>23</v>
      </c>
      <c r="O188" s="118" t="s">
        <v>1689</v>
      </c>
      <c r="P188" s="121">
        <v>1</v>
      </c>
      <c r="Q188" s="146">
        <f>IF(P188/K188&gt;1,100,+P188/K188*100)</f>
        <v>100</v>
      </c>
      <c r="R188" s="123">
        <f>+N188*Q188/100</f>
        <v>23</v>
      </c>
      <c r="S188" s="123">
        <f>IF(M188&lt;=$AG$1,R188,0)</f>
        <v>23</v>
      </c>
      <c r="T188" s="123">
        <f>IF($AG$1&gt;=M188,N188,0)</f>
        <v>23</v>
      </c>
      <c r="U188" s="121"/>
      <c r="V188" s="125" t="str">
        <f>IF(Q188=100,"CUMPLIDA",IF(M188-$AG$1&lt;0,"VENCIDA",IF(M188-$AG$1&lt;=30,"PRÓXIMA A VENCER",IF(Q188&gt;0,"CON AVANCE","EN TERMINO"))))</f>
        <v>CUMPLIDA</v>
      </c>
      <c r="W188" s="125" t="str">
        <f>IF(A188&lt;&gt;"",IF(AC188=1,"VENCIDO",IF(AC188=2,"PRÓXIMO A VENCER",IF(AC188=3,"EN TERMINO",IF(AC188=4,"CON AVANCE",IF(AC188=5,"CUMPLIDO",))))),"")</f>
        <v>CUMPLIDO</v>
      </c>
      <c r="X188" s="163" t="s">
        <v>1510</v>
      </c>
      <c r="Y188" s="117" t="str">
        <f t="shared" si="45"/>
        <v>H6AT73</v>
      </c>
      <c r="Z188" s="126">
        <f>IF(A188&lt;&gt;"",1,Z187+1)</f>
        <v>1</v>
      </c>
      <c r="AA188" s="126" t="str">
        <f t="shared" si="46"/>
        <v>H6AT73 - 1</v>
      </c>
      <c r="AB188" s="127">
        <f t="shared" si="41"/>
        <v>5</v>
      </c>
      <c r="AC188" s="127">
        <f t="shared" si="42"/>
        <v>5</v>
      </c>
      <c r="AD188" s="127" t="str">
        <f>IF(A188&lt;&gt;"",MID(F188,1,FIND(" ",F188,1)-1),AD187)</f>
        <v>H6AT73.</v>
      </c>
      <c r="AE188" s="127" t="str">
        <f t="shared" si="43"/>
        <v>H6AT73</v>
      </c>
      <c r="AF188" s="128"/>
      <c r="AG188" s="129"/>
      <c r="AH188" s="130"/>
    </row>
    <row r="189" spans="1:34" s="131" customFormat="1" ht="357" customHeight="1" x14ac:dyDescent="0.2">
      <c r="A189" s="117">
        <f>IF(ISBLANK(D189),"",COUNTA($D$2:D189))</f>
        <v>142</v>
      </c>
      <c r="B189" s="118">
        <f t="shared" si="47"/>
        <v>188</v>
      </c>
      <c r="C189" s="119"/>
      <c r="D189" s="118" t="s">
        <v>1457</v>
      </c>
      <c r="E189" s="118" t="s">
        <v>967</v>
      </c>
      <c r="F189" s="133" t="s">
        <v>1470</v>
      </c>
      <c r="G189" s="133" t="s">
        <v>1471</v>
      </c>
      <c r="H189" s="133" t="s">
        <v>1453</v>
      </c>
      <c r="I189" s="133" t="s">
        <v>1448</v>
      </c>
      <c r="J189" s="117" t="s">
        <v>1502</v>
      </c>
      <c r="K189" s="117">
        <v>1</v>
      </c>
      <c r="L189" s="162">
        <v>44185</v>
      </c>
      <c r="M189" s="162">
        <v>44346</v>
      </c>
      <c r="N189" s="145">
        <f t="shared" si="49"/>
        <v>23</v>
      </c>
      <c r="O189" s="118" t="s">
        <v>1689</v>
      </c>
      <c r="P189" s="121">
        <v>1</v>
      </c>
      <c r="Q189" s="146">
        <f>IF(P189/K189&gt;1,100,+P189/K189*100)</f>
        <v>100</v>
      </c>
      <c r="R189" s="123">
        <f>+N189*Q189/100</f>
        <v>23</v>
      </c>
      <c r="S189" s="123">
        <f>IF(M189&lt;=$AG$1,R189,0)</f>
        <v>23</v>
      </c>
      <c r="T189" s="123">
        <f>IF($AG$1&gt;=M189,N189,0)</f>
        <v>23</v>
      </c>
      <c r="U189" s="121"/>
      <c r="V189" s="125" t="str">
        <f>IF(Q189=100,"CUMPLIDA",IF(M189-$AG$1&lt;0,"VENCIDA",IF(M189-$AG$1&lt;=30,"PRÓXIMA A VENCER",IF(Q189&gt;0,"CON AVANCE","EN TERMINO"))))</f>
        <v>CUMPLIDA</v>
      </c>
      <c r="W189" s="125" t="str">
        <f>IF(A189&lt;&gt;"",IF(AC189=1,"VENCIDO",IF(AC189=2,"PRÓXIMO A VENCER",IF(AC189=3,"EN TERMINO",IF(AC189=4,"CON AVANCE",IF(AC189=5,"CUMPLIDO",))))),"")</f>
        <v>CUMPLIDO</v>
      </c>
      <c r="X189" s="163" t="s">
        <v>1510</v>
      </c>
      <c r="Y189" s="117" t="str">
        <f t="shared" si="45"/>
        <v>H7AT73</v>
      </c>
      <c r="Z189" s="126">
        <f>IF(A189&lt;&gt;"",1,Z188+1)</f>
        <v>1</v>
      </c>
      <c r="AA189" s="126" t="str">
        <f t="shared" si="46"/>
        <v>H7AT73 - 1</v>
      </c>
      <c r="AB189" s="127">
        <f t="shared" si="41"/>
        <v>5</v>
      </c>
      <c r="AC189" s="127">
        <f t="shared" si="42"/>
        <v>5</v>
      </c>
      <c r="AD189" s="127" t="str">
        <f>IF(A189&lt;&gt;"",MID(F189,1,FIND(" ",F189,1)-1),AD188)</f>
        <v>H7AT73.</v>
      </c>
      <c r="AE189" s="127" t="str">
        <f t="shared" si="43"/>
        <v>H7AT73</v>
      </c>
      <c r="AF189" s="128"/>
      <c r="AG189" s="129"/>
      <c r="AH189" s="130"/>
    </row>
    <row r="190" spans="1:34" s="131" customFormat="1" ht="357" customHeight="1" x14ac:dyDescent="0.2">
      <c r="A190" s="117">
        <f>IF(ISBLANK(D190),"",COUNTA($D$2:D190))</f>
        <v>143</v>
      </c>
      <c r="B190" s="118">
        <f t="shared" si="47"/>
        <v>189</v>
      </c>
      <c r="C190" s="119"/>
      <c r="D190" s="118" t="s">
        <v>1269</v>
      </c>
      <c r="E190" s="118" t="s">
        <v>967</v>
      </c>
      <c r="F190" s="133" t="s">
        <v>1472</v>
      </c>
      <c r="G190" s="133" t="s">
        <v>1473</v>
      </c>
      <c r="H190" s="133" t="s">
        <v>1453</v>
      </c>
      <c r="I190" s="133" t="s">
        <v>1448</v>
      </c>
      <c r="J190" s="117" t="s">
        <v>1502</v>
      </c>
      <c r="K190" s="117">
        <v>1</v>
      </c>
      <c r="L190" s="162">
        <v>44185</v>
      </c>
      <c r="M190" s="162">
        <v>44346</v>
      </c>
      <c r="N190" s="145">
        <f t="shared" si="49"/>
        <v>23</v>
      </c>
      <c r="O190" s="118" t="s">
        <v>1689</v>
      </c>
      <c r="P190" s="121">
        <v>1</v>
      </c>
      <c r="Q190" s="146">
        <f>IF(P190/K190&gt;1,100,+P190/K190*100)</f>
        <v>100</v>
      </c>
      <c r="R190" s="123">
        <f>+N190*Q190/100</f>
        <v>23</v>
      </c>
      <c r="S190" s="123">
        <f>IF(M190&lt;=$AG$1,R190,0)</f>
        <v>23</v>
      </c>
      <c r="T190" s="123">
        <f>IF($AG$1&gt;=M190,N190,0)</f>
        <v>23</v>
      </c>
      <c r="U190" s="121"/>
      <c r="V190" s="125" t="str">
        <f>IF(Q190=100,"CUMPLIDA",IF(M190-$AG$1&lt;0,"VENCIDA",IF(M190-$AG$1&lt;=30,"PRÓXIMA A VENCER",IF(Q190&gt;0,"CON AVANCE","EN TERMINO"))))</f>
        <v>CUMPLIDA</v>
      </c>
      <c r="W190" s="125" t="str">
        <f>IF(A190&lt;&gt;"",IF(AC190=1,"VENCIDO",IF(AC190=2,"PRÓXIMO A VENCER",IF(AC190=3,"EN TERMINO",IF(AC190=4,"CON AVANCE",IF(AC190=5,"CUMPLIDO",))))),"")</f>
        <v>CUMPLIDO</v>
      </c>
      <c r="X190" s="163" t="s">
        <v>1511</v>
      </c>
      <c r="Y190" s="117" t="str">
        <f t="shared" si="45"/>
        <v>H1AT74</v>
      </c>
      <c r="Z190" s="126">
        <f>IF(A190&lt;&gt;"",1,Z189+1)</f>
        <v>1</v>
      </c>
      <c r="AA190" s="126" t="str">
        <f t="shared" si="46"/>
        <v>H1AT74 - 1</v>
      </c>
      <c r="AB190" s="127">
        <f t="shared" si="41"/>
        <v>5</v>
      </c>
      <c r="AC190" s="127">
        <f t="shared" si="42"/>
        <v>5</v>
      </c>
      <c r="AD190" s="127" t="str">
        <f>IF(A190&lt;&gt;"",MID(F190,1,FIND(" ",F190,1)-1),AD189)</f>
        <v>H1AT74.</v>
      </c>
      <c r="AE190" s="127" t="str">
        <f t="shared" si="43"/>
        <v>H1AT74</v>
      </c>
      <c r="AF190" s="128"/>
      <c r="AG190" s="129"/>
      <c r="AH190" s="130"/>
    </row>
    <row r="191" spans="1:34" s="131" customFormat="1" ht="357" customHeight="1" x14ac:dyDescent="0.2">
      <c r="A191" s="117">
        <f>IF(ISBLANK(D191),"",COUNTA($D$2:D191))</f>
        <v>144</v>
      </c>
      <c r="B191" s="118">
        <f t="shared" si="47"/>
        <v>190</v>
      </c>
      <c r="C191" s="119"/>
      <c r="D191" s="118" t="s">
        <v>1269</v>
      </c>
      <c r="E191" s="118" t="s">
        <v>1271</v>
      </c>
      <c r="F191" s="139" t="s">
        <v>1474</v>
      </c>
      <c r="G191" s="139" t="s">
        <v>1475</v>
      </c>
      <c r="H191" s="133" t="s">
        <v>1238</v>
      </c>
      <c r="I191" s="133" t="s">
        <v>1245</v>
      </c>
      <c r="J191" s="117" t="s">
        <v>1240</v>
      </c>
      <c r="K191" s="117">
        <v>1</v>
      </c>
      <c r="L191" s="162">
        <v>44185</v>
      </c>
      <c r="M191" s="162">
        <v>44285</v>
      </c>
      <c r="N191" s="145">
        <f t="shared" si="49"/>
        <v>14.285714285714286</v>
      </c>
      <c r="O191" s="121" t="s">
        <v>1690</v>
      </c>
      <c r="P191" s="121">
        <v>1</v>
      </c>
      <c r="Q191" s="146">
        <f>IF(P191/K191&gt;1,100,+P191/K191*100)</f>
        <v>100</v>
      </c>
      <c r="R191" s="123">
        <f>+N191*Q191/100</f>
        <v>14.285714285714286</v>
      </c>
      <c r="S191" s="123">
        <f>IF(M191&lt;=$AG$1,R191,0)</f>
        <v>14.285714285714286</v>
      </c>
      <c r="T191" s="123">
        <f>IF($AG$1&gt;=M191,N191,0)</f>
        <v>14.285714285714286</v>
      </c>
      <c r="U191" s="121"/>
      <c r="V191" s="125" t="str">
        <f>IF(Q191=100,"CUMPLIDA",IF(M191-$AG$1&lt;0,"VENCIDA",IF(M191-$AG$1&lt;=30,"PRÓXIMA A VENCER",IF(Q191&gt;0,"CON AVANCE","EN TERMINO"))))</f>
        <v>CUMPLIDA</v>
      </c>
      <c r="W191" s="125" t="str">
        <f>IF(A191&lt;&gt;"",IF(AC191=1,"VENCIDO",IF(AC191=2,"PRÓXIMO A VENCER",IF(AC191=3,"EN TERMINO",IF(AC191=4,"CON AVANCE",IF(AC191=5,"CUMPLIDO",))))),"")</f>
        <v>CUMPLIDO</v>
      </c>
      <c r="X191" s="163" t="s">
        <v>1512</v>
      </c>
      <c r="Y191" s="117" t="str">
        <f t="shared" si="45"/>
        <v>H1AT75</v>
      </c>
      <c r="Z191" s="126">
        <f>IF(A191&lt;&gt;"",1,Z190+1)</f>
        <v>1</v>
      </c>
      <c r="AA191" s="126" t="str">
        <f t="shared" si="46"/>
        <v>H1AT75 - 1</v>
      </c>
      <c r="AB191" s="127">
        <f t="shared" si="41"/>
        <v>5</v>
      </c>
      <c r="AC191" s="127">
        <f t="shared" si="42"/>
        <v>5</v>
      </c>
      <c r="AD191" s="127" t="str">
        <f>IF(A191&lt;&gt;"",MID(F191,1,FIND(" ",F191,1)-1),AD190)</f>
        <v>H1AT75.</v>
      </c>
      <c r="AE191" s="127" t="str">
        <f t="shared" si="43"/>
        <v>H1AT75</v>
      </c>
      <c r="AF191" s="128"/>
      <c r="AG191" s="129"/>
      <c r="AH191" s="130"/>
    </row>
    <row r="192" spans="1:34" s="131" customFormat="1" ht="357" customHeight="1" x14ac:dyDescent="0.2">
      <c r="A192" s="117">
        <f>IF(ISBLANK(D192),"",COUNTA($D$2:D192))</f>
        <v>145</v>
      </c>
      <c r="B192" s="118">
        <f t="shared" si="47"/>
        <v>191</v>
      </c>
      <c r="C192" s="119"/>
      <c r="D192" s="118" t="s">
        <v>1269</v>
      </c>
      <c r="E192" s="118" t="s">
        <v>1498</v>
      </c>
      <c r="F192" s="139" t="s">
        <v>1476</v>
      </c>
      <c r="G192" s="139" t="s">
        <v>1477</v>
      </c>
      <c r="H192" s="133" t="s">
        <v>1238</v>
      </c>
      <c r="I192" s="133" t="s">
        <v>1245</v>
      </c>
      <c r="J192" s="117" t="s">
        <v>1240</v>
      </c>
      <c r="K192" s="117">
        <v>1</v>
      </c>
      <c r="L192" s="162">
        <v>44185</v>
      </c>
      <c r="M192" s="162">
        <v>44285</v>
      </c>
      <c r="N192" s="145">
        <f t="shared" si="49"/>
        <v>14.285714285714286</v>
      </c>
      <c r="O192" s="121" t="s">
        <v>1690</v>
      </c>
      <c r="P192" s="121">
        <v>1</v>
      </c>
      <c r="Q192" s="146">
        <f>IF(P192/K192&gt;1,100,+P192/K192*100)</f>
        <v>100</v>
      </c>
      <c r="R192" s="123">
        <f>+N192*Q192/100</f>
        <v>14.285714285714286</v>
      </c>
      <c r="S192" s="123">
        <f>IF(M192&lt;=$AG$1,R192,0)</f>
        <v>14.285714285714286</v>
      </c>
      <c r="T192" s="123">
        <f>IF($AG$1&gt;=M192,N192,0)</f>
        <v>14.285714285714286</v>
      </c>
      <c r="U192" s="121"/>
      <c r="V192" s="125" t="str">
        <f>IF(Q192=100,"CUMPLIDA",IF(M192-$AG$1&lt;0,"VENCIDA",IF(M192-$AG$1&lt;=30,"PRÓXIMA A VENCER",IF(Q192&gt;0,"CON AVANCE","EN TERMINO"))))</f>
        <v>CUMPLIDA</v>
      </c>
      <c r="W192" s="125" t="str">
        <f>IF(A192&lt;&gt;"",IF(AC192=1,"VENCIDO",IF(AC192=2,"PRÓXIMO A VENCER",IF(AC192=3,"EN TERMINO",IF(AC192=4,"CON AVANCE",IF(AC192=5,"CUMPLIDO",))))),"")</f>
        <v>CUMPLIDO</v>
      </c>
      <c r="X192" s="163" t="s">
        <v>1512</v>
      </c>
      <c r="Y192" s="117" t="str">
        <f t="shared" si="45"/>
        <v>H2AT75</v>
      </c>
      <c r="Z192" s="126">
        <f>IF(A192&lt;&gt;"",1,Z191+1)</f>
        <v>1</v>
      </c>
      <c r="AA192" s="126" t="str">
        <f t="shared" si="46"/>
        <v>H2AT75 - 1</v>
      </c>
      <c r="AB192" s="127">
        <f t="shared" si="41"/>
        <v>5</v>
      </c>
      <c r="AC192" s="127">
        <f t="shared" si="42"/>
        <v>5</v>
      </c>
      <c r="AD192" s="127" t="str">
        <f>IF(A192&lt;&gt;"",MID(F192,1,FIND(" ",F192,1)-1),AD191)</f>
        <v>H2AT75.</v>
      </c>
      <c r="AE192" s="127" t="str">
        <f t="shared" si="43"/>
        <v>H2AT75</v>
      </c>
      <c r="AF192" s="128"/>
      <c r="AG192" s="129"/>
      <c r="AH192" s="130"/>
    </row>
    <row r="193" spans="1:34" s="131" customFormat="1" ht="357" customHeight="1" x14ac:dyDescent="0.2">
      <c r="A193" s="117">
        <f>IF(ISBLANK(D193),"",COUNTA($D$2:D193))</f>
        <v>146</v>
      </c>
      <c r="B193" s="118">
        <f t="shared" si="47"/>
        <v>192</v>
      </c>
      <c r="C193" s="119"/>
      <c r="D193" s="118" t="s">
        <v>1269</v>
      </c>
      <c r="E193" s="118" t="s">
        <v>1365</v>
      </c>
      <c r="F193" s="139" t="s">
        <v>1478</v>
      </c>
      <c r="G193" s="139" t="s">
        <v>1479</v>
      </c>
      <c r="H193" s="133" t="s">
        <v>1453</v>
      </c>
      <c r="I193" s="133" t="s">
        <v>1448</v>
      </c>
      <c r="J193" s="117" t="s">
        <v>1502</v>
      </c>
      <c r="K193" s="117">
        <v>1</v>
      </c>
      <c r="L193" s="162">
        <v>44185</v>
      </c>
      <c r="M193" s="162">
        <v>44346</v>
      </c>
      <c r="N193" s="145">
        <f t="shared" si="49"/>
        <v>23</v>
      </c>
      <c r="O193" s="118" t="s">
        <v>1689</v>
      </c>
      <c r="P193" s="121">
        <v>1</v>
      </c>
      <c r="Q193" s="146">
        <f>IF(P193/K193&gt;1,100,+P193/K193*100)</f>
        <v>100</v>
      </c>
      <c r="R193" s="123">
        <f>+N193*Q193/100</f>
        <v>23</v>
      </c>
      <c r="S193" s="123">
        <f>IF(M193&lt;=$AG$1,R193,0)</f>
        <v>23</v>
      </c>
      <c r="T193" s="123">
        <f>IF($AG$1&gt;=M193,N193,0)</f>
        <v>23</v>
      </c>
      <c r="U193" s="121"/>
      <c r="V193" s="125" t="str">
        <f>IF(Q193=100,"CUMPLIDA",IF(M193-$AG$1&lt;0,"VENCIDA",IF(M193-$AG$1&lt;=30,"PRÓXIMA A VENCER",IF(Q193&gt;0,"CON AVANCE","EN TERMINO"))))</f>
        <v>CUMPLIDA</v>
      </c>
      <c r="W193" s="125" t="str">
        <f>IF(A193&lt;&gt;"",IF(AC193=1,"VENCIDO",IF(AC193=2,"PRÓXIMO A VENCER",IF(AC193=3,"EN TERMINO",IF(AC193=4,"CON AVANCE",IF(AC193=5,"CUMPLIDO",))))),"")</f>
        <v>CUMPLIDO</v>
      </c>
      <c r="X193" s="163" t="s">
        <v>1512</v>
      </c>
      <c r="Y193" s="117" t="str">
        <f t="shared" si="45"/>
        <v>H3AT75</v>
      </c>
      <c r="Z193" s="126">
        <f>IF(A193&lt;&gt;"",1,Z192+1)</f>
        <v>1</v>
      </c>
      <c r="AA193" s="126" t="str">
        <f t="shared" si="46"/>
        <v>H3AT75 - 1</v>
      </c>
      <c r="AB193" s="127">
        <f t="shared" si="41"/>
        <v>5</v>
      </c>
      <c r="AC193" s="127">
        <f t="shared" si="42"/>
        <v>5</v>
      </c>
      <c r="AD193" s="127" t="str">
        <f>IF(A193&lt;&gt;"",MID(F193,1,FIND(" ",F193,1)-1),AD192)</f>
        <v>H3AT75.</v>
      </c>
      <c r="AE193" s="127" t="str">
        <f t="shared" si="43"/>
        <v>H3AT75</v>
      </c>
      <c r="AF193" s="128"/>
      <c r="AG193" s="129"/>
      <c r="AH193" s="130"/>
    </row>
    <row r="194" spans="1:34" s="131" customFormat="1" ht="357" customHeight="1" x14ac:dyDescent="0.2">
      <c r="A194" s="117">
        <f>IF(ISBLANK(D194),"",COUNTA($D$2:D194))</f>
        <v>147</v>
      </c>
      <c r="B194" s="118">
        <f t="shared" si="47"/>
        <v>193</v>
      </c>
      <c r="C194" s="119"/>
      <c r="D194" s="118" t="s">
        <v>1269</v>
      </c>
      <c r="E194" s="118" t="s">
        <v>1443</v>
      </c>
      <c r="F194" s="139" t="s">
        <v>1480</v>
      </c>
      <c r="G194" s="139" t="s">
        <v>1481</v>
      </c>
      <c r="H194" s="133" t="s">
        <v>1238</v>
      </c>
      <c r="I194" s="133" t="s">
        <v>1245</v>
      </c>
      <c r="J194" s="117" t="s">
        <v>1240</v>
      </c>
      <c r="K194" s="117">
        <v>1</v>
      </c>
      <c r="L194" s="162">
        <v>44185</v>
      </c>
      <c r="M194" s="162">
        <v>44285</v>
      </c>
      <c r="N194" s="145">
        <f t="shared" si="49"/>
        <v>14.285714285714286</v>
      </c>
      <c r="O194" s="118" t="s">
        <v>1689</v>
      </c>
      <c r="P194" s="121">
        <v>1</v>
      </c>
      <c r="Q194" s="146">
        <f>IF(P194/K194&gt;1,100,+P194/K194*100)</f>
        <v>100</v>
      </c>
      <c r="R194" s="123">
        <f>+N194*Q194/100</f>
        <v>14.285714285714286</v>
      </c>
      <c r="S194" s="123">
        <f>IF(M194&lt;=$AG$1,R194,0)</f>
        <v>14.285714285714286</v>
      </c>
      <c r="T194" s="123">
        <f>IF($AG$1&gt;=M194,N194,0)</f>
        <v>14.285714285714286</v>
      </c>
      <c r="U194" s="121"/>
      <c r="V194" s="125" t="str">
        <f>IF(Q194=100,"CUMPLIDA",IF(M194-$AG$1&lt;0,"VENCIDA",IF(M194-$AG$1&lt;=30,"PRÓXIMA A VENCER",IF(Q194&gt;0,"CON AVANCE","EN TERMINO"))))</f>
        <v>CUMPLIDA</v>
      </c>
      <c r="W194" s="125" t="str">
        <f>IF(A194&lt;&gt;"",IF(AC194=1,"VENCIDO",IF(AC194=2,"PRÓXIMO A VENCER",IF(AC194=3,"EN TERMINO",IF(AC194=4,"CON AVANCE",IF(AC194=5,"CUMPLIDO",))))),"")</f>
        <v>CUMPLIDO</v>
      </c>
      <c r="X194" s="163" t="s">
        <v>1512</v>
      </c>
      <c r="Y194" s="117" t="str">
        <f t="shared" si="45"/>
        <v>H4AT75</v>
      </c>
      <c r="Z194" s="126">
        <f>IF(A194&lt;&gt;"",1,Z193+1)</f>
        <v>1</v>
      </c>
      <c r="AA194" s="126" t="str">
        <f t="shared" si="46"/>
        <v>H4AT75 - 1</v>
      </c>
      <c r="AB194" s="127">
        <f t="shared" si="41"/>
        <v>5</v>
      </c>
      <c r="AC194" s="127">
        <f t="shared" si="42"/>
        <v>5</v>
      </c>
      <c r="AD194" s="127" t="str">
        <f>IF(A194&lt;&gt;"",MID(F194,1,FIND(" ",F194,1)-1),AD193)</f>
        <v>H4AT75.</v>
      </c>
      <c r="AE194" s="127" t="str">
        <f t="shared" si="43"/>
        <v>H4AT75</v>
      </c>
      <c r="AF194" s="128"/>
      <c r="AG194" s="129"/>
      <c r="AH194" s="130"/>
    </row>
    <row r="195" spans="1:34" s="131" customFormat="1" ht="357" customHeight="1" x14ac:dyDescent="0.2">
      <c r="A195" s="117">
        <f>IF(ISBLANK(D195),"",COUNTA($D$2:D195))</f>
        <v>148</v>
      </c>
      <c r="B195" s="118">
        <f t="shared" si="47"/>
        <v>194</v>
      </c>
      <c r="C195" s="119"/>
      <c r="D195" s="118" t="s">
        <v>1269</v>
      </c>
      <c r="E195" s="118" t="s">
        <v>983</v>
      </c>
      <c r="F195" s="139" t="s">
        <v>2481</v>
      </c>
      <c r="G195" s="139" t="s">
        <v>1482</v>
      </c>
      <c r="H195" s="133" t="s">
        <v>1504</v>
      </c>
      <c r="I195" s="133" t="s">
        <v>1505</v>
      </c>
      <c r="J195" s="117" t="s">
        <v>1506</v>
      </c>
      <c r="K195" s="117">
        <v>1</v>
      </c>
      <c r="L195" s="162">
        <v>44197</v>
      </c>
      <c r="M195" s="162">
        <v>44384</v>
      </c>
      <c r="N195" s="145">
        <f t="shared" si="49"/>
        <v>26.714285714285715</v>
      </c>
      <c r="O195" s="118" t="s">
        <v>1693</v>
      </c>
      <c r="P195" s="121">
        <v>0</v>
      </c>
      <c r="Q195" s="146">
        <f>IF(P195/K195&gt;1,100,+P195/K195*100)</f>
        <v>0</v>
      </c>
      <c r="R195" s="123">
        <f>+N195*Q195/100</f>
        <v>0</v>
      </c>
      <c r="S195" s="123">
        <f>IF(M195&lt;=$AG$1,R195,0)</f>
        <v>0</v>
      </c>
      <c r="T195" s="123">
        <f>IF($AG$1&gt;=M195,N195,0)</f>
        <v>26.714285714285715</v>
      </c>
      <c r="U195" s="121"/>
      <c r="V195" s="125" t="str">
        <f>IF(Q195=100,"CUMPLIDA",IF(M195-$AG$1&lt;0,"VENCIDA",IF(M195-$AG$1&lt;=30,"PRÓXIMA A VENCER",IF(Q195&gt;0,"CON AVANCE","EN TERMINO"))))</f>
        <v>VENCIDA</v>
      </c>
      <c r="W195" s="125" t="str">
        <f>IF(A195&lt;&gt;"",IF(AC195=1,"VENCIDO",IF(AC195=2,"PRÓXIMO A VENCER",IF(AC195=3,"EN TERMINO",IF(AC195=4,"CON AVANCE",IF(AC195=5,"CUMPLIDO",))))),"")</f>
        <v>VENCIDO</v>
      </c>
      <c r="X195" s="163" t="s">
        <v>1512</v>
      </c>
      <c r="Y195" s="117" t="str">
        <f t="shared" si="45"/>
        <v>H5AT75</v>
      </c>
      <c r="Z195" s="126">
        <f>IF(A195&lt;&gt;"",1,Z194+1)</f>
        <v>1</v>
      </c>
      <c r="AA195" s="126" t="str">
        <f t="shared" si="46"/>
        <v>H5AT75 - 1</v>
      </c>
      <c r="AB195" s="127">
        <f t="shared" ref="AB195:AB258" si="50">IF(V195="VENCIDA",1,IF(V195="PRÓXIMA A VENCER",2,IF(V195="EN TERMINO",3,IF(V195="CON AVANCE",4,IF(V195="CUMPLIDA",5,)))))</f>
        <v>1</v>
      </c>
      <c r="AC195" s="127">
        <f t="shared" ref="AC195:AC258" si="51">IF(Z196=Z195+1,MIN(AB195,AC196),AB195)</f>
        <v>1</v>
      </c>
      <c r="AD195" s="127" t="str">
        <f>IF(A195&lt;&gt;"",MID(F195,1,FIND(" ",F195,1)-1),AD194)</f>
        <v>H5AT75.</v>
      </c>
      <c r="AE195" s="127" t="str">
        <f t="shared" ref="AE195:AE258" si="52">IFERROR(MID(AD195,1,FIND(".",AD195,1)-1),AD195)</f>
        <v>H5AT75</v>
      </c>
      <c r="AF195" s="128"/>
      <c r="AG195" s="129"/>
      <c r="AH195" s="130"/>
    </row>
    <row r="196" spans="1:34" s="131" customFormat="1" ht="357" customHeight="1" x14ac:dyDescent="0.2">
      <c r="A196" s="117">
        <f>IF(ISBLANK(D196),"",COUNTA($D$2:D196))</f>
        <v>149</v>
      </c>
      <c r="B196" s="118">
        <f t="shared" si="47"/>
        <v>195</v>
      </c>
      <c r="C196" s="119"/>
      <c r="D196" s="118" t="s">
        <v>1269</v>
      </c>
      <c r="E196" s="118" t="s">
        <v>983</v>
      </c>
      <c r="F196" s="139" t="s">
        <v>1483</v>
      </c>
      <c r="G196" s="139" t="s">
        <v>1484</v>
      </c>
      <c r="H196" s="133" t="s">
        <v>1508</v>
      </c>
      <c r="I196" s="133" t="s">
        <v>1507</v>
      </c>
      <c r="J196" s="117" t="s">
        <v>1509</v>
      </c>
      <c r="K196" s="117">
        <v>1</v>
      </c>
      <c r="L196" s="162">
        <v>44197</v>
      </c>
      <c r="M196" s="162">
        <v>44353</v>
      </c>
      <c r="N196" s="145">
        <f t="shared" si="49"/>
        <v>22.285714285714285</v>
      </c>
      <c r="O196" s="118" t="s">
        <v>768</v>
      </c>
      <c r="P196" s="121">
        <v>0</v>
      </c>
      <c r="Q196" s="146">
        <f>IF(P196/K196&gt;1,100,+P196/K196*100)</f>
        <v>0</v>
      </c>
      <c r="R196" s="123">
        <f>+N196*Q196/100</f>
        <v>0</v>
      </c>
      <c r="S196" s="123">
        <f>IF(M196&lt;=$AG$1,R196,0)</f>
        <v>0</v>
      </c>
      <c r="T196" s="123">
        <f>IF($AG$1&gt;=M196,N196,0)</f>
        <v>22.285714285714285</v>
      </c>
      <c r="U196" s="121"/>
      <c r="V196" s="125" t="str">
        <f>IF(Q196=100,"CUMPLIDA",IF(M196-$AG$1&lt;0,"VENCIDA",IF(M196-$AG$1&lt;=30,"PRÓXIMA A VENCER",IF(Q196&gt;0,"CON AVANCE","EN TERMINO"))))</f>
        <v>VENCIDA</v>
      </c>
      <c r="W196" s="125" t="str">
        <f>IF(A196&lt;&gt;"",IF(AC196=1,"VENCIDO",IF(AC196=2,"PRÓXIMO A VENCER",IF(AC196=3,"EN TERMINO",IF(AC196=4,"CON AVANCE",IF(AC196=5,"CUMPLIDO",))))),"")</f>
        <v>VENCIDO</v>
      </c>
      <c r="X196" s="163" t="s">
        <v>1512</v>
      </c>
      <c r="Y196" s="117" t="str">
        <f t="shared" si="45"/>
        <v>H6AT75</v>
      </c>
      <c r="Z196" s="126">
        <f>IF(A196&lt;&gt;"",1,Z195+1)</f>
        <v>1</v>
      </c>
      <c r="AA196" s="126" t="str">
        <f t="shared" si="46"/>
        <v>H6AT75 - 1</v>
      </c>
      <c r="AB196" s="127">
        <f t="shared" si="50"/>
        <v>1</v>
      </c>
      <c r="AC196" s="127">
        <f t="shared" si="51"/>
        <v>1</v>
      </c>
      <c r="AD196" s="127" t="str">
        <f>IF(A196&lt;&gt;"",MID(F196,1,FIND(" ",F196,1)-1),AD195)</f>
        <v>H6AT75.</v>
      </c>
      <c r="AE196" s="127" t="str">
        <f t="shared" si="52"/>
        <v>H6AT75</v>
      </c>
      <c r="AF196" s="128"/>
      <c r="AG196" s="129"/>
      <c r="AH196" s="130"/>
    </row>
    <row r="197" spans="1:34" s="131" customFormat="1" ht="357" customHeight="1" x14ac:dyDescent="0.2">
      <c r="A197" s="117">
        <f>IF(ISBLANK(D197),"",COUNTA($D$2:D197))</f>
        <v>150</v>
      </c>
      <c r="B197" s="118">
        <f t="shared" si="47"/>
        <v>196</v>
      </c>
      <c r="C197" s="119"/>
      <c r="D197" s="118" t="s">
        <v>1458</v>
      </c>
      <c r="E197" s="118" t="s">
        <v>1444</v>
      </c>
      <c r="F197" s="139" t="s">
        <v>1485</v>
      </c>
      <c r="G197" s="139" t="s">
        <v>1486</v>
      </c>
      <c r="H197" s="133" t="s">
        <v>1238</v>
      </c>
      <c r="I197" s="133" t="s">
        <v>1245</v>
      </c>
      <c r="J197" s="117" t="s">
        <v>1240</v>
      </c>
      <c r="K197" s="117">
        <v>1</v>
      </c>
      <c r="L197" s="162">
        <v>44185</v>
      </c>
      <c r="M197" s="162">
        <v>44285</v>
      </c>
      <c r="N197" s="145">
        <f t="shared" si="49"/>
        <v>14.285714285714286</v>
      </c>
      <c r="O197" s="121" t="s">
        <v>1690</v>
      </c>
      <c r="P197" s="121">
        <v>1</v>
      </c>
      <c r="Q197" s="146">
        <f>IF(P197/K197&gt;1,100,+P197/K197*100)</f>
        <v>100</v>
      </c>
      <c r="R197" s="123">
        <f>+N197*Q197/100</f>
        <v>14.285714285714286</v>
      </c>
      <c r="S197" s="123">
        <f>IF(M197&lt;=$AG$1,R197,0)</f>
        <v>14.285714285714286</v>
      </c>
      <c r="T197" s="123">
        <f>IF($AG$1&gt;=M197,N197,0)</f>
        <v>14.285714285714286</v>
      </c>
      <c r="U197" s="121"/>
      <c r="V197" s="125" t="str">
        <f>IF(Q197=100,"CUMPLIDA",IF(M197-$AG$1&lt;0,"VENCIDA",IF(M197-$AG$1&lt;=30,"PRÓXIMA A VENCER",IF(Q197&gt;0,"CON AVANCE","EN TERMINO"))))</f>
        <v>CUMPLIDA</v>
      </c>
      <c r="W197" s="125" t="str">
        <f>IF(A197&lt;&gt;"",IF(AC197=1,"VENCIDO",IF(AC197=2,"PRÓXIMO A VENCER",IF(AC197=3,"EN TERMINO",IF(AC197=4,"CON AVANCE",IF(AC197=5,"CUMPLIDO",))))),"")</f>
        <v>CUMPLIDO</v>
      </c>
      <c r="X197" s="163" t="s">
        <v>1512</v>
      </c>
      <c r="Y197" s="117" t="str">
        <f t="shared" si="45"/>
        <v>H7AT75</v>
      </c>
      <c r="Z197" s="126">
        <f>IF(A197&lt;&gt;"",1,Z196+1)</f>
        <v>1</v>
      </c>
      <c r="AA197" s="126" t="str">
        <f t="shared" si="46"/>
        <v>H7AT75 - 1</v>
      </c>
      <c r="AB197" s="127">
        <f t="shared" si="50"/>
        <v>5</v>
      </c>
      <c r="AC197" s="127">
        <f t="shared" si="51"/>
        <v>5</v>
      </c>
      <c r="AD197" s="127" t="str">
        <f>IF(A197&lt;&gt;"",MID(F197,1,FIND(" ",F197,1)-1),AD196)</f>
        <v>H7AT75.</v>
      </c>
      <c r="AE197" s="127" t="str">
        <f t="shared" si="52"/>
        <v>H7AT75</v>
      </c>
      <c r="AF197" s="128"/>
      <c r="AG197" s="129"/>
      <c r="AH197" s="130"/>
    </row>
    <row r="198" spans="1:34" s="131" customFormat="1" ht="357" customHeight="1" x14ac:dyDescent="0.2">
      <c r="A198" s="117">
        <f>IF(ISBLANK(D198),"",COUNTA($D$2:D198))</f>
        <v>151</v>
      </c>
      <c r="B198" s="118">
        <f t="shared" si="47"/>
        <v>197</v>
      </c>
      <c r="C198" s="119"/>
      <c r="D198" s="121" t="s">
        <v>711</v>
      </c>
      <c r="E198" s="118" t="s">
        <v>1241</v>
      </c>
      <c r="F198" s="139" t="s">
        <v>1487</v>
      </c>
      <c r="G198" s="139" t="s">
        <v>1488</v>
      </c>
      <c r="H198" s="133" t="s">
        <v>1238</v>
      </c>
      <c r="I198" s="133" t="s">
        <v>1245</v>
      </c>
      <c r="J198" s="117" t="s">
        <v>1240</v>
      </c>
      <c r="K198" s="117">
        <v>1</v>
      </c>
      <c r="L198" s="162">
        <v>44185</v>
      </c>
      <c r="M198" s="162">
        <v>44285</v>
      </c>
      <c r="N198" s="145">
        <f t="shared" si="49"/>
        <v>14.285714285714286</v>
      </c>
      <c r="O198" s="121" t="s">
        <v>1690</v>
      </c>
      <c r="P198" s="121">
        <v>1</v>
      </c>
      <c r="Q198" s="146">
        <f>IF(P198/K198&gt;1,100,+P198/K198*100)</f>
        <v>100</v>
      </c>
      <c r="R198" s="123">
        <f>+N198*Q198/100</f>
        <v>14.285714285714286</v>
      </c>
      <c r="S198" s="123">
        <f>IF(M198&lt;=$AG$1,R198,0)</f>
        <v>14.285714285714286</v>
      </c>
      <c r="T198" s="123">
        <f>IF($AG$1&gt;=M198,N198,0)</f>
        <v>14.285714285714286</v>
      </c>
      <c r="U198" s="121"/>
      <c r="V198" s="125" t="str">
        <f>IF(Q198=100,"CUMPLIDA",IF(M198-$AG$1&lt;0,"VENCIDA",IF(M198-$AG$1&lt;=30,"PRÓXIMA A VENCER",IF(Q198&gt;0,"CON AVANCE","EN TERMINO"))))</f>
        <v>CUMPLIDA</v>
      </c>
      <c r="W198" s="125" t="str">
        <f>IF(A198&lt;&gt;"",IF(AC198=1,"VENCIDO",IF(AC198=2,"PRÓXIMO A VENCER",IF(AC198=3,"EN TERMINO",IF(AC198=4,"CON AVANCE",IF(AC198=5,"CUMPLIDO",))))),"")</f>
        <v>CUMPLIDO</v>
      </c>
      <c r="X198" s="163" t="s">
        <v>1512</v>
      </c>
      <c r="Y198" s="117" t="str">
        <f t="shared" si="45"/>
        <v>H8AT75</v>
      </c>
      <c r="Z198" s="126">
        <f>IF(A198&lt;&gt;"",1,Z197+1)</f>
        <v>1</v>
      </c>
      <c r="AA198" s="126" t="str">
        <f t="shared" si="46"/>
        <v>H8AT75 - 1</v>
      </c>
      <c r="AB198" s="127">
        <f t="shared" si="50"/>
        <v>5</v>
      </c>
      <c r="AC198" s="127">
        <f t="shared" si="51"/>
        <v>5</v>
      </c>
      <c r="AD198" s="127" t="str">
        <f>IF(A198&lt;&gt;"",MID(F198,1,FIND(" ",F198,1)-1),AD197)</f>
        <v>H8AT75.</v>
      </c>
      <c r="AE198" s="127" t="str">
        <f t="shared" si="52"/>
        <v>H8AT75</v>
      </c>
      <c r="AF198" s="128"/>
      <c r="AG198" s="129"/>
      <c r="AH198" s="130"/>
    </row>
    <row r="199" spans="1:34" s="131" customFormat="1" ht="357" customHeight="1" x14ac:dyDescent="0.2">
      <c r="A199" s="117">
        <f>IF(ISBLANK(D199),"",COUNTA($D$2:D199))</f>
        <v>152</v>
      </c>
      <c r="B199" s="118">
        <f t="shared" si="47"/>
        <v>198</v>
      </c>
      <c r="C199" s="119"/>
      <c r="D199" s="118" t="s">
        <v>1269</v>
      </c>
      <c r="E199" s="118" t="s">
        <v>1499</v>
      </c>
      <c r="F199" s="139" t="s">
        <v>1489</v>
      </c>
      <c r="G199" s="139" t="s">
        <v>1490</v>
      </c>
      <c r="H199" s="133" t="s">
        <v>1453</v>
      </c>
      <c r="I199" s="133" t="s">
        <v>1448</v>
      </c>
      <c r="J199" s="117" t="s">
        <v>1502</v>
      </c>
      <c r="K199" s="117">
        <v>1</v>
      </c>
      <c r="L199" s="162">
        <v>44185</v>
      </c>
      <c r="M199" s="162">
        <v>44346</v>
      </c>
      <c r="N199" s="145">
        <f t="shared" si="49"/>
        <v>23</v>
      </c>
      <c r="O199" s="118" t="s">
        <v>1689</v>
      </c>
      <c r="P199" s="121">
        <v>1</v>
      </c>
      <c r="Q199" s="146">
        <f>IF(P199/K199&gt;1,100,+P199/K199*100)</f>
        <v>100</v>
      </c>
      <c r="R199" s="123">
        <f>+N199*Q199/100</f>
        <v>23</v>
      </c>
      <c r="S199" s="123">
        <f>IF(M199&lt;=$AG$1,R199,0)</f>
        <v>23</v>
      </c>
      <c r="T199" s="123">
        <f>IF($AG$1&gt;=M199,N199,0)</f>
        <v>23</v>
      </c>
      <c r="U199" s="121"/>
      <c r="V199" s="125" t="str">
        <f>IF(Q199=100,"CUMPLIDA",IF(M199-$AG$1&lt;0,"VENCIDA",IF(M199-$AG$1&lt;=30,"PRÓXIMA A VENCER",IF(Q199&gt;0,"CON AVANCE","EN TERMINO"))))</f>
        <v>CUMPLIDA</v>
      </c>
      <c r="W199" s="125" t="str">
        <f>IF(A199&lt;&gt;"",IF(AC199=1,"VENCIDO",IF(AC199=2,"PRÓXIMO A VENCER",IF(AC199=3,"EN TERMINO",IF(AC199=4,"CON AVANCE",IF(AC199=5,"CUMPLIDO",))))),"")</f>
        <v>CUMPLIDO</v>
      </c>
      <c r="X199" s="163" t="s">
        <v>1512</v>
      </c>
      <c r="Y199" s="117" t="str">
        <f t="shared" si="45"/>
        <v>H9AT75</v>
      </c>
      <c r="Z199" s="126">
        <f>IF(A199&lt;&gt;"",1,Z198+1)</f>
        <v>1</v>
      </c>
      <c r="AA199" s="126" t="str">
        <f t="shared" si="46"/>
        <v>H9AT75 - 1</v>
      </c>
      <c r="AB199" s="127">
        <f t="shared" si="50"/>
        <v>5</v>
      </c>
      <c r="AC199" s="127">
        <f t="shared" si="51"/>
        <v>5</v>
      </c>
      <c r="AD199" s="127" t="str">
        <f>IF(A199&lt;&gt;"",MID(F199,1,FIND(" ",F199,1)-1),AD198)</f>
        <v>H9AT75.</v>
      </c>
      <c r="AE199" s="127" t="str">
        <f t="shared" si="52"/>
        <v>H9AT75</v>
      </c>
      <c r="AF199" s="128"/>
      <c r="AG199" s="129"/>
      <c r="AH199" s="130"/>
    </row>
    <row r="200" spans="1:34" s="131" customFormat="1" ht="357" customHeight="1" x14ac:dyDescent="0.2">
      <c r="A200" s="117">
        <f>IF(ISBLANK(D200),"",COUNTA($D$2:D200))</f>
        <v>153</v>
      </c>
      <c r="B200" s="118">
        <f t="shared" si="47"/>
        <v>199</v>
      </c>
      <c r="C200" s="119"/>
      <c r="D200" s="140" t="s">
        <v>1459</v>
      </c>
      <c r="E200" s="118" t="s">
        <v>1443</v>
      </c>
      <c r="F200" s="139" t="s">
        <v>1491</v>
      </c>
      <c r="G200" s="139" t="s">
        <v>1492</v>
      </c>
      <c r="H200" s="133" t="s">
        <v>1453</v>
      </c>
      <c r="I200" s="133" t="s">
        <v>1448</v>
      </c>
      <c r="J200" s="117" t="s">
        <v>1502</v>
      </c>
      <c r="K200" s="117">
        <v>1</v>
      </c>
      <c r="L200" s="162">
        <v>44185</v>
      </c>
      <c r="M200" s="162">
        <v>44346</v>
      </c>
      <c r="N200" s="145">
        <f t="shared" si="49"/>
        <v>23</v>
      </c>
      <c r="O200" s="118" t="s">
        <v>1689</v>
      </c>
      <c r="P200" s="121">
        <v>1</v>
      </c>
      <c r="Q200" s="146">
        <f>IF(P200/K200&gt;1,100,+P200/K200*100)</f>
        <v>100</v>
      </c>
      <c r="R200" s="123">
        <f>+N200*Q200/100</f>
        <v>23</v>
      </c>
      <c r="S200" s="123">
        <f>IF(M200&lt;=$AG$1,R200,0)</f>
        <v>23</v>
      </c>
      <c r="T200" s="123">
        <f>IF($AG$1&gt;=M200,N200,0)</f>
        <v>23</v>
      </c>
      <c r="U200" s="121"/>
      <c r="V200" s="125" t="str">
        <f>IF(Q200=100,"CUMPLIDA",IF(M200-$AG$1&lt;0,"VENCIDA",IF(M200-$AG$1&lt;=30,"PRÓXIMA A VENCER",IF(Q200&gt;0,"CON AVANCE","EN TERMINO"))))</f>
        <v>CUMPLIDA</v>
      </c>
      <c r="W200" s="125" t="str">
        <f>IF(A200&lt;&gt;"",IF(AC200=1,"VENCIDO",IF(AC200=2,"PRÓXIMO A VENCER",IF(AC200=3,"EN TERMINO",IF(AC200=4,"CON AVANCE",IF(AC200=5,"CUMPLIDO",))))),"")</f>
        <v>CUMPLIDO</v>
      </c>
      <c r="X200" s="163" t="s">
        <v>1512</v>
      </c>
      <c r="Y200" s="117" t="str">
        <f t="shared" si="45"/>
        <v>H10AT75</v>
      </c>
      <c r="Z200" s="126">
        <f>IF(A200&lt;&gt;"",1,Z199+1)</f>
        <v>1</v>
      </c>
      <c r="AA200" s="126" t="str">
        <f t="shared" si="46"/>
        <v>H10AT75 - 1</v>
      </c>
      <c r="AB200" s="127">
        <f t="shared" si="50"/>
        <v>5</v>
      </c>
      <c r="AC200" s="127">
        <f t="shared" si="51"/>
        <v>5</v>
      </c>
      <c r="AD200" s="127" t="str">
        <f>IF(A200&lt;&gt;"",MID(F200,1,FIND(" ",F200,1)-1),AD199)</f>
        <v>H10AT75.</v>
      </c>
      <c r="AE200" s="127" t="str">
        <f t="shared" si="52"/>
        <v>H10AT75</v>
      </c>
      <c r="AF200" s="128"/>
      <c r="AG200" s="129"/>
      <c r="AH200" s="130"/>
    </row>
    <row r="201" spans="1:34" s="131" customFormat="1" ht="357" customHeight="1" x14ac:dyDescent="0.2">
      <c r="A201" s="117">
        <f>IF(ISBLANK(D201),"",COUNTA($D$2:D201))</f>
        <v>154</v>
      </c>
      <c r="B201" s="118">
        <f t="shared" si="47"/>
        <v>200</v>
      </c>
      <c r="C201" s="119"/>
      <c r="D201" s="140" t="s">
        <v>711</v>
      </c>
      <c r="E201" s="118" t="s">
        <v>1443</v>
      </c>
      <c r="F201" s="139" t="s">
        <v>1493</v>
      </c>
      <c r="G201" s="139" t="s">
        <v>1494</v>
      </c>
      <c r="H201" s="133" t="s">
        <v>1453</v>
      </c>
      <c r="I201" s="133" t="s">
        <v>1448</v>
      </c>
      <c r="J201" s="117" t="s">
        <v>1502</v>
      </c>
      <c r="K201" s="117">
        <v>1</v>
      </c>
      <c r="L201" s="162">
        <v>44185</v>
      </c>
      <c r="M201" s="162">
        <v>44346</v>
      </c>
      <c r="N201" s="145">
        <f t="shared" si="49"/>
        <v>23</v>
      </c>
      <c r="O201" s="118" t="s">
        <v>1689</v>
      </c>
      <c r="P201" s="121">
        <v>1</v>
      </c>
      <c r="Q201" s="146">
        <f>IF(P201/K201&gt;1,100,+P201/K201*100)</f>
        <v>100</v>
      </c>
      <c r="R201" s="123">
        <f>+N201*Q201/100</f>
        <v>23</v>
      </c>
      <c r="S201" s="123">
        <f>IF(M201&lt;=$AG$1,R201,0)</f>
        <v>23</v>
      </c>
      <c r="T201" s="123">
        <f>IF($AG$1&gt;=M201,N201,0)</f>
        <v>23</v>
      </c>
      <c r="U201" s="121"/>
      <c r="V201" s="125" t="str">
        <f>IF(Q201=100,"CUMPLIDA",IF(M201-$AG$1&lt;0,"VENCIDA",IF(M201-$AG$1&lt;=30,"PRÓXIMA A VENCER",IF(Q201&gt;0,"CON AVANCE","EN TERMINO"))))</f>
        <v>CUMPLIDA</v>
      </c>
      <c r="W201" s="125" t="str">
        <f>IF(A201&lt;&gt;"",IF(AC201=1,"VENCIDO",IF(AC201=2,"PRÓXIMO A VENCER",IF(AC201=3,"EN TERMINO",IF(AC201=4,"CON AVANCE",IF(AC201=5,"CUMPLIDO",))))),"")</f>
        <v>CUMPLIDO</v>
      </c>
      <c r="X201" s="163" t="s">
        <v>1512</v>
      </c>
      <c r="Y201" s="117" t="str">
        <f t="shared" ref="Y201:Y264" si="53">AE201</f>
        <v>H11AT75</v>
      </c>
      <c r="Z201" s="126">
        <f>IF(A201&lt;&gt;"",1,Z200+1)</f>
        <v>1</v>
      </c>
      <c r="AA201" s="126" t="str">
        <f t="shared" ref="AA201:AA264" si="54">CONCATENATE(Y201," - ",Z201)</f>
        <v>H11AT75 - 1</v>
      </c>
      <c r="AB201" s="127">
        <f t="shared" si="50"/>
        <v>5</v>
      </c>
      <c r="AC201" s="127">
        <f t="shared" si="51"/>
        <v>5</v>
      </c>
      <c r="AD201" s="127" t="str">
        <f>IF(A201&lt;&gt;"",MID(F201,1,FIND(" ",F201,1)-1),AD200)</f>
        <v>H11AT75.</v>
      </c>
      <c r="AE201" s="127" t="str">
        <f t="shared" si="52"/>
        <v>H11AT75</v>
      </c>
      <c r="AF201" s="128"/>
      <c r="AG201" s="129"/>
      <c r="AH201" s="130"/>
    </row>
    <row r="202" spans="1:34" s="131" customFormat="1" ht="357" customHeight="1" x14ac:dyDescent="0.2">
      <c r="A202" s="117">
        <f>IF(ISBLANK(D202),"",COUNTA($D$2:D202))</f>
        <v>155</v>
      </c>
      <c r="B202" s="118">
        <f t="shared" ref="B202:B265" si="55">ROW()-1</f>
        <v>201</v>
      </c>
      <c r="C202" s="119"/>
      <c r="D202" s="118" t="s">
        <v>1269</v>
      </c>
      <c r="E202" s="118" t="s">
        <v>967</v>
      </c>
      <c r="F202" s="139" t="s">
        <v>1495</v>
      </c>
      <c r="G202" s="139" t="s">
        <v>1496</v>
      </c>
      <c r="H202" s="133" t="s">
        <v>1453</v>
      </c>
      <c r="I202" s="133" t="s">
        <v>1448</v>
      </c>
      <c r="J202" s="117" t="s">
        <v>1502</v>
      </c>
      <c r="K202" s="117">
        <v>1</v>
      </c>
      <c r="L202" s="162">
        <v>44185</v>
      </c>
      <c r="M202" s="162">
        <v>44346</v>
      </c>
      <c r="N202" s="145">
        <f t="shared" si="49"/>
        <v>23</v>
      </c>
      <c r="O202" s="118" t="s">
        <v>1689</v>
      </c>
      <c r="P202" s="121">
        <v>1</v>
      </c>
      <c r="Q202" s="146">
        <f>IF(P202/K202&gt;1,100,+P202/K202*100)</f>
        <v>100</v>
      </c>
      <c r="R202" s="123">
        <f>+N202*Q202/100</f>
        <v>23</v>
      </c>
      <c r="S202" s="123">
        <f>IF(M202&lt;=$AG$1,R202,0)</f>
        <v>23</v>
      </c>
      <c r="T202" s="123">
        <f>IF($AG$1&gt;=M202,N202,0)</f>
        <v>23</v>
      </c>
      <c r="U202" s="121"/>
      <c r="V202" s="125" t="str">
        <f>IF(Q202=100,"CUMPLIDA",IF(M202-$AG$1&lt;0,"VENCIDA",IF(M202-$AG$1&lt;=30,"PRÓXIMA A VENCER",IF(Q202&gt;0,"CON AVANCE","EN TERMINO"))))</f>
        <v>CUMPLIDA</v>
      </c>
      <c r="W202" s="125" t="str">
        <f>IF(A202&lt;&gt;"",IF(AC202=1,"VENCIDO",IF(AC202=2,"PRÓXIMO A VENCER",IF(AC202=3,"EN TERMINO",IF(AC202=4,"CON AVANCE",IF(AC202=5,"CUMPLIDO",))))),"")</f>
        <v>CUMPLIDO</v>
      </c>
      <c r="X202" s="163" t="s">
        <v>1512</v>
      </c>
      <c r="Y202" s="117" t="str">
        <f t="shared" si="53"/>
        <v>H12AT75</v>
      </c>
      <c r="Z202" s="126">
        <f>IF(A202&lt;&gt;"",1,Z201+1)</f>
        <v>1</v>
      </c>
      <c r="AA202" s="126" t="str">
        <f t="shared" si="54"/>
        <v>H12AT75 - 1</v>
      </c>
      <c r="AB202" s="127">
        <f t="shared" si="50"/>
        <v>5</v>
      </c>
      <c r="AC202" s="127">
        <f t="shared" si="51"/>
        <v>5</v>
      </c>
      <c r="AD202" s="127" t="str">
        <f>IF(A202&lt;&gt;"",MID(F202,1,FIND(" ",F202,1)-1),AD201)</f>
        <v>H12AT75.</v>
      </c>
      <c r="AE202" s="127" t="str">
        <f t="shared" si="52"/>
        <v>H12AT75</v>
      </c>
      <c r="AF202" s="128"/>
      <c r="AG202" s="129"/>
      <c r="AH202" s="130"/>
    </row>
    <row r="203" spans="1:34" s="131" customFormat="1" ht="357" customHeight="1" x14ac:dyDescent="0.2">
      <c r="A203" s="117">
        <f>IF(ISBLANK(D203),"",COUNTA($D$2:D203))</f>
        <v>156</v>
      </c>
      <c r="B203" s="118">
        <f t="shared" si="55"/>
        <v>202</v>
      </c>
      <c r="C203" s="119"/>
      <c r="D203" s="118" t="s">
        <v>800</v>
      </c>
      <c r="E203" s="117" t="s">
        <v>1442</v>
      </c>
      <c r="F203" s="164" t="s">
        <v>1407</v>
      </c>
      <c r="G203" s="133" t="s">
        <v>1408</v>
      </c>
      <c r="H203" s="120" t="s">
        <v>1238</v>
      </c>
      <c r="I203" s="120" t="s">
        <v>1245</v>
      </c>
      <c r="J203" s="121" t="s">
        <v>1240</v>
      </c>
      <c r="K203" s="121">
        <v>1</v>
      </c>
      <c r="L203" s="158">
        <v>44185</v>
      </c>
      <c r="M203" s="158">
        <v>44285</v>
      </c>
      <c r="N203" s="145">
        <f t="shared" ref="N203:N205" si="56">(+M203-L203)/7</f>
        <v>14.285714285714286</v>
      </c>
      <c r="O203" s="121" t="s">
        <v>1690</v>
      </c>
      <c r="P203" s="121">
        <v>1</v>
      </c>
      <c r="Q203" s="146">
        <f>IF(P203/K203&gt;1,100,+P203/K203*100)</f>
        <v>100</v>
      </c>
      <c r="R203" s="123">
        <f>+N203*Q203/100</f>
        <v>14.285714285714286</v>
      </c>
      <c r="S203" s="123">
        <f>IF(M203&lt;=$AG$1,R203,0)</f>
        <v>14.285714285714286</v>
      </c>
      <c r="T203" s="123">
        <f>IF($AG$1&gt;=M203,N203,0)</f>
        <v>14.285714285714286</v>
      </c>
      <c r="U203" s="121"/>
      <c r="V203" s="125" t="str">
        <f>IF(Q203=100,"CUMPLIDA",IF(M203-$AG$1&lt;0,"VENCIDA",IF(M203-$AG$1&lt;=30,"PRÓXIMA A VENCER",IF(Q203&gt;0,"CON AVANCE","EN TERMINO"))))</f>
        <v>CUMPLIDA</v>
      </c>
      <c r="W203" s="125" t="str">
        <f>IF(A203&lt;&gt;"",IF(AC203=1,"VENCIDO",IF(AC203=2,"PRÓXIMO A VENCER",IF(AC203=3,"EN TERMINO",IF(AC203=4,"CON AVANCE",IF(AC203=5,"CUMPLIDO",))))),"")</f>
        <v>CUMPLIDO</v>
      </c>
      <c r="X203" s="163" t="s">
        <v>1445</v>
      </c>
      <c r="Y203" s="117" t="str">
        <f t="shared" si="53"/>
        <v>H1AC19</v>
      </c>
      <c r="Z203" s="126">
        <f>IF(A203&lt;&gt;"",1,Z202+1)</f>
        <v>1</v>
      </c>
      <c r="AA203" s="126" t="str">
        <f t="shared" si="54"/>
        <v>H1AC19 - 1</v>
      </c>
      <c r="AB203" s="127">
        <f t="shared" si="50"/>
        <v>5</v>
      </c>
      <c r="AC203" s="127">
        <f t="shared" si="51"/>
        <v>5</v>
      </c>
      <c r="AD203" s="127" t="str">
        <f>IF(A203&lt;&gt;"",MID(F203,1,FIND(" ",F203,1)-1),AD202)</f>
        <v>H1AC19.</v>
      </c>
      <c r="AE203" s="127" t="str">
        <f t="shared" si="52"/>
        <v>H1AC19</v>
      </c>
      <c r="AF203" s="128"/>
      <c r="AG203" s="129"/>
      <c r="AH203" s="130"/>
    </row>
    <row r="204" spans="1:34" s="131" customFormat="1" ht="357" customHeight="1" x14ac:dyDescent="0.2">
      <c r="A204" s="117">
        <f>IF(ISBLANK(D204),"",COUNTA($D$2:D204))</f>
        <v>157</v>
      </c>
      <c r="B204" s="118">
        <f t="shared" si="55"/>
        <v>203</v>
      </c>
      <c r="C204" s="119"/>
      <c r="D204" s="118" t="s">
        <v>800</v>
      </c>
      <c r="E204" s="117" t="s">
        <v>1442</v>
      </c>
      <c r="F204" s="133" t="s">
        <v>1409</v>
      </c>
      <c r="G204" s="133" t="s">
        <v>1410</v>
      </c>
      <c r="H204" s="120" t="s">
        <v>1238</v>
      </c>
      <c r="I204" s="120" t="s">
        <v>1245</v>
      </c>
      <c r="J204" s="121" t="s">
        <v>1240</v>
      </c>
      <c r="K204" s="121">
        <v>1</v>
      </c>
      <c r="L204" s="158">
        <v>44185</v>
      </c>
      <c r="M204" s="158">
        <v>44285</v>
      </c>
      <c r="N204" s="145">
        <f t="shared" si="56"/>
        <v>14.285714285714286</v>
      </c>
      <c r="O204" s="121" t="s">
        <v>1690</v>
      </c>
      <c r="P204" s="121">
        <v>1</v>
      </c>
      <c r="Q204" s="146">
        <f>IF(P204/K204&gt;1,100,+P204/K204*100)</f>
        <v>100</v>
      </c>
      <c r="R204" s="123">
        <f>+N204*Q204/100</f>
        <v>14.285714285714286</v>
      </c>
      <c r="S204" s="123">
        <f>IF(M204&lt;=$AG$1,R204,0)</f>
        <v>14.285714285714286</v>
      </c>
      <c r="T204" s="123">
        <f>IF($AG$1&gt;=M204,N204,0)</f>
        <v>14.285714285714286</v>
      </c>
      <c r="U204" s="121"/>
      <c r="V204" s="125" t="str">
        <f>IF(Q204=100,"CUMPLIDA",IF(M204-$AG$1&lt;0,"VENCIDA",IF(M204-$AG$1&lt;=30,"PRÓXIMA A VENCER",IF(Q204&gt;0,"CON AVANCE","EN TERMINO"))))</f>
        <v>CUMPLIDA</v>
      </c>
      <c r="W204" s="125" t="str">
        <f>IF(A204&lt;&gt;"",IF(AC204=1,"VENCIDO",IF(AC204=2,"PRÓXIMO A VENCER",IF(AC204=3,"EN TERMINO",IF(AC204=4,"CON AVANCE",IF(AC204=5,"CUMPLIDO",))))),"")</f>
        <v>CUMPLIDO</v>
      </c>
      <c r="X204" s="163" t="s">
        <v>1445</v>
      </c>
      <c r="Y204" s="117" t="str">
        <f t="shared" si="53"/>
        <v>H2AC19</v>
      </c>
      <c r="Z204" s="126">
        <f>IF(A204&lt;&gt;"",1,Z203+1)</f>
        <v>1</v>
      </c>
      <c r="AA204" s="126" t="str">
        <f t="shared" si="54"/>
        <v>H2AC19 - 1</v>
      </c>
      <c r="AB204" s="127">
        <f t="shared" si="50"/>
        <v>5</v>
      </c>
      <c r="AC204" s="127">
        <f t="shared" si="51"/>
        <v>5</v>
      </c>
      <c r="AD204" s="127" t="str">
        <f>IF(A204&lt;&gt;"",MID(F204,1,FIND(" ",F204,1)-1),AD203)</f>
        <v>H2AC19.</v>
      </c>
      <c r="AE204" s="127" t="str">
        <f t="shared" si="52"/>
        <v>H2AC19</v>
      </c>
      <c r="AF204" s="128"/>
      <c r="AG204" s="129"/>
      <c r="AH204" s="130"/>
    </row>
    <row r="205" spans="1:34" s="131" customFormat="1" ht="357" customHeight="1" x14ac:dyDescent="0.2">
      <c r="A205" s="117">
        <f>IF(ISBLANK(D205),"",COUNTA($D$2:D205))</f>
        <v>158</v>
      </c>
      <c r="B205" s="118">
        <f t="shared" si="55"/>
        <v>204</v>
      </c>
      <c r="C205" s="119"/>
      <c r="D205" s="117" t="s">
        <v>711</v>
      </c>
      <c r="E205" s="117" t="s">
        <v>1443</v>
      </c>
      <c r="F205" s="133" t="s">
        <v>1411</v>
      </c>
      <c r="G205" s="133" t="s">
        <v>1412</v>
      </c>
      <c r="H205" s="165" t="s">
        <v>1451</v>
      </c>
      <c r="I205" s="165" t="s">
        <v>1446</v>
      </c>
      <c r="J205" s="165" t="s">
        <v>1447</v>
      </c>
      <c r="K205" s="166">
        <v>1</v>
      </c>
      <c r="L205" s="160">
        <v>44225</v>
      </c>
      <c r="M205" s="160">
        <v>44347</v>
      </c>
      <c r="N205" s="145">
        <f t="shared" si="56"/>
        <v>17.428571428571427</v>
      </c>
      <c r="O205" s="140" t="s">
        <v>304</v>
      </c>
      <c r="P205" s="121">
        <v>1</v>
      </c>
      <c r="Q205" s="146">
        <f>IF(P205/K205&gt;1,100,+P205/K205*100)</f>
        <v>100</v>
      </c>
      <c r="R205" s="123">
        <f>+N205*Q205/100</f>
        <v>17.428571428571427</v>
      </c>
      <c r="S205" s="123">
        <f>IF(M205&lt;=$AG$1,R205,0)</f>
        <v>17.428571428571427</v>
      </c>
      <c r="T205" s="123">
        <f>IF($AG$1&gt;=M205,N205,0)</f>
        <v>17.428571428571427</v>
      </c>
      <c r="U205" s="121"/>
      <c r="V205" s="125" t="str">
        <f>IF(Q205=100,"CUMPLIDA",IF(M205-$AG$1&lt;0,"VENCIDA",IF(M205-$AG$1&lt;=30,"PRÓXIMA A VENCER",IF(Q205&gt;0,"CON AVANCE","EN TERMINO"))))</f>
        <v>CUMPLIDA</v>
      </c>
      <c r="W205" s="125" t="str">
        <f>IF(A205&lt;&gt;"",IF(AC205=1,"VENCIDO",IF(AC205=2,"PRÓXIMO A VENCER",IF(AC205=3,"EN TERMINO",IF(AC205=4,"CON AVANCE",IF(AC205=5,"CUMPLIDO",))))),"")</f>
        <v>CUMPLIDO</v>
      </c>
      <c r="X205" s="163" t="s">
        <v>1445</v>
      </c>
      <c r="Y205" s="117" t="str">
        <f t="shared" si="53"/>
        <v>H3AC19</v>
      </c>
      <c r="Z205" s="126">
        <f>IF(A205&lt;&gt;"",1,Z204+1)</f>
        <v>1</v>
      </c>
      <c r="AA205" s="126" t="str">
        <f t="shared" si="54"/>
        <v>H3AC19 - 1</v>
      </c>
      <c r="AB205" s="127">
        <f t="shared" si="50"/>
        <v>5</v>
      </c>
      <c r="AC205" s="127">
        <f t="shared" si="51"/>
        <v>5</v>
      </c>
      <c r="AD205" s="127" t="str">
        <f>IF(A205&lt;&gt;"",MID(F205,1,FIND(" ",F205,1)-1),AD204)</f>
        <v>H3AC19.</v>
      </c>
      <c r="AE205" s="127" t="str">
        <f t="shared" si="52"/>
        <v>H3AC19</v>
      </c>
      <c r="AF205" s="128"/>
      <c r="AG205" s="129"/>
      <c r="AH205" s="130"/>
    </row>
    <row r="206" spans="1:34" s="131" customFormat="1" ht="357" customHeight="1" x14ac:dyDescent="0.2">
      <c r="A206" s="117">
        <f>IF(ISBLANK(D206),"",COUNTA($D$2:D206))</f>
        <v>159</v>
      </c>
      <c r="B206" s="118">
        <f t="shared" si="55"/>
        <v>205</v>
      </c>
      <c r="C206" s="119"/>
      <c r="D206" s="118" t="s">
        <v>710</v>
      </c>
      <c r="E206" s="117" t="s">
        <v>1444</v>
      </c>
      <c r="F206" s="133" t="s">
        <v>1413</v>
      </c>
      <c r="G206" s="133" t="s">
        <v>1414</v>
      </c>
      <c r="H206" s="120" t="s">
        <v>1238</v>
      </c>
      <c r="I206" s="120" t="s">
        <v>1245</v>
      </c>
      <c r="J206" s="121" t="s">
        <v>1240</v>
      </c>
      <c r="K206" s="121">
        <v>1</v>
      </c>
      <c r="L206" s="158">
        <v>44185</v>
      </c>
      <c r="M206" s="158">
        <v>44285</v>
      </c>
      <c r="N206" s="145">
        <f t="shared" ref="N206:N219" si="57">(+M206-L206)/7</f>
        <v>14.285714285714286</v>
      </c>
      <c r="O206" s="121" t="s">
        <v>1690</v>
      </c>
      <c r="P206" s="121">
        <v>1</v>
      </c>
      <c r="Q206" s="146">
        <f>IF(P206/K206&gt;1,100,+P206/K206*100)</f>
        <v>100</v>
      </c>
      <c r="R206" s="123">
        <f>+N206*Q206/100</f>
        <v>14.285714285714286</v>
      </c>
      <c r="S206" s="123">
        <f>IF(M206&lt;=$AG$1,R206,0)</f>
        <v>14.285714285714286</v>
      </c>
      <c r="T206" s="123">
        <f>IF($AG$1&gt;=M206,N206,0)</f>
        <v>14.285714285714286</v>
      </c>
      <c r="U206" s="121"/>
      <c r="V206" s="125" t="str">
        <f>IF(Q206=100,"CUMPLIDA",IF(M206-$AG$1&lt;0,"VENCIDA",IF(M206-$AG$1&lt;=30,"PRÓXIMA A VENCER",IF(Q206&gt;0,"CON AVANCE","EN TERMINO"))))</f>
        <v>CUMPLIDA</v>
      </c>
      <c r="W206" s="125" t="str">
        <f>IF(A206&lt;&gt;"",IF(AC206=1,"VENCIDO",IF(AC206=2,"PRÓXIMO A VENCER",IF(AC206=3,"EN TERMINO",IF(AC206=4,"CON AVANCE",IF(AC206=5,"CUMPLIDO",))))),"")</f>
        <v>CUMPLIDO</v>
      </c>
      <c r="X206" s="163" t="s">
        <v>1445</v>
      </c>
      <c r="Y206" s="117" t="str">
        <f t="shared" si="53"/>
        <v>H4AC19</v>
      </c>
      <c r="Z206" s="126">
        <f>IF(A206&lt;&gt;"",1,Z205+1)</f>
        <v>1</v>
      </c>
      <c r="AA206" s="126" t="str">
        <f t="shared" si="54"/>
        <v>H4AC19 - 1</v>
      </c>
      <c r="AB206" s="127">
        <f t="shared" si="50"/>
        <v>5</v>
      </c>
      <c r="AC206" s="127">
        <f t="shared" si="51"/>
        <v>5</v>
      </c>
      <c r="AD206" s="127" t="str">
        <f>IF(A206&lt;&gt;"",MID(F206,1,FIND(" ",F206,1)-1),AD205)</f>
        <v>H4AC19.</v>
      </c>
      <c r="AE206" s="127" t="str">
        <f t="shared" si="52"/>
        <v>H4AC19</v>
      </c>
      <c r="AF206" s="128"/>
      <c r="AG206" s="129"/>
      <c r="AH206" s="130"/>
    </row>
    <row r="207" spans="1:34" s="131" customFormat="1" ht="357" customHeight="1" x14ac:dyDescent="0.2">
      <c r="A207" s="117">
        <f>IF(ISBLANK(D207),"",COUNTA($D$2:D207))</f>
        <v>160</v>
      </c>
      <c r="B207" s="118">
        <f t="shared" si="55"/>
        <v>206</v>
      </c>
      <c r="C207" s="119"/>
      <c r="D207" s="118" t="s">
        <v>710</v>
      </c>
      <c r="E207" s="117" t="s">
        <v>1271</v>
      </c>
      <c r="F207" s="133" t="s">
        <v>1415</v>
      </c>
      <c r="G207" s="133" t="s">
        <v>1416</v>
      </c>
      <c r="H207" s="120" t="s">
        <v>1238</v>
      </c>
      <c r="I207" s="120" t="s">
        <v>1245</v>
      </c>
      <c r="J207" s="121" t="s">
        <v>1240</v>
      </c>
      <c r="K207" s="121">
        <v>1</v>
      </c>
      <c r="L207" s="158">
        <v>44185</v>
      </c>
      <c r="M207" s="158">
        <v>44285</v>
      </c>
      <c r="N207" s="145">
        <f t="shared" si="57"/>
        <v>14.285714285714286</v>
      </c>
      <c r="O207" s="121" t="s">
        <v>1690</v>
      </c>
      <c r="P207" s="121">
        <v>1</v>
      </c>
      <c r="Q207" s="146">
        <f>IF(P207/K207&gt;1,100,+P207/K207*100)</f>
        <v>100</v>
      </c>
      <c r="R207" s="123">
        <f>+N207*Q207/100</f>
        <v>14.285714285714286</v>
      </c>
      <c r="S207" s="123">
        <f>IF(M207&lt;=$AG$1,R207,0)</f>
        <v>14.285714285714286</v>
      </c>
      <c r="T207" s="123">
        <f>IF($AG$1&gt;=M207,N207,0)</f>
        <v>14.285714285714286</v>
      </c>
      <c r="U207" s="121"/>
      <c r="V207" s="125" t="str">
        <f>IF(Q207=100,"CUMPLIDA",IF(M207-$AG$1&lt;0,"VENCIDA",IF(M207-$AG$1&lt;=30,"PRÓXIMA A VENCER",IF(Q207&gt;0,"CON AVANCE","EN TERMINO"))))</f>
        <v>CUMPLIDA</v>
      </c>
      <c r="W207" s="125" t="str">
        <f>IF(A207&lt;&gt;"",IF(AC207=1,"VENCIDO",IF(AC207=2,"PRÓXIMO A VENCER",IF(AC207=3,"EN TERMINO",IF(AC207=4,"CON AVANCE",IF(AC207=5,"CUMPLIDO",))))),"")</f>
        <v>CUMPLIDO</v>
      </c>
      <c r="X207" s="163" t="s">
        <v>1445</v>
      </c>
      <c r="Y207" s="117" t="str">
        <f t="shared" si="53"/>
        <v>H5AC19</v>
      </c>
      <c r="Z207" s="126">
        <f>IF(A207&lt;&gt;"",1,Z206+1)</f>
        <v>1</v>
      </c>
      <c r="AA207" s="126" t="str">
        <f t="shared" si="54"/>
        <v>H5AC19 - 1</v>
      </c>
      <c r="AB207" s="127">
        <f t="shared" si="50"/>
        <v>5</v>
      </c>
      <c r="AC207" s="127">
        <f t="shared" si="51"/>
        <v>5</v>
      </c>
      <c r="AD207" s="127" t="str">
        <f>IF(A207&lt;&gt;"",MID(F207,1,FIND(" ",F207,1)-1),AD206)</f>
        <v>H5AC19.</v>
      </c>
      <c r="AE207" s="127" t="str">
        <f t="shared" si="52"/>
        <v>H5AC19</v>
      </c>
      <c r="AF207" s="128"/>
      <c r="AG207" s="129"/>
      <c r="AH207" s="130"/>
    </row>
    <row r="208" spans="1:34" s="131" customFormat="1" ht="357" customHeight="1" x14ac:dyDescent="0.2">
      <c r="A208" s="117">
        <f>IF(ISBLANK(D208),"",COUNTA($D$2:D208))</f>
        <v>161</v>
      </c>
      <c r="B208" s="118">
        <f t="shared" si="55"/>
        <v>207</v>
      </c>
      <c r="C208" s="119"/>
      <c r="D208" s="118" t="s">
        <v>803</v>
      </c>
      <c r="E208" s="117" t="s">
        <v>1444</v>
      </c>
      <c r="F208" s="133" t="s">
        <v>1417</v>
      </c>
      <c r="G208" s="133" t="s">
        <v>1418</v>
      </c>
      <c r="H208" s="120" t="s">
        <v>1238</v>
      </c>
      <c r="I208" s="120" t="s">
        <v>1245</v>
      </c>
      <c r="J208" s="121" t="s">
        <v>1240</v>
      </c>
      <c r="K208" s="121">
        <v>1</v>
      </c>
      <c r="L208" s="158">
        <v>44185</v>
      </c>
      <c r="M208" s="158">
        <v>44285</v>
      </c>
      <c r="N208" s="145">
        <f t="shared" si="57"/>
        <v>14.285714285714286</v>
      </c>
      <c r="O208" s="121" t="s">
        <v>1690</v>
      </c>
      <c r="P208" s="121">
        <v>1</v>
      </c>
      <c r="Q208" s="146">
        <f>IF(P208/K208&gt;1,100,+P208/K208*100)</f>
        <v>100</v>
      </c>
      <c r="R208" s="123">
        <f>+N208*Q208/100</f>
        <v>14.285714285714286</v>
      </c>
      <c r="S208" s="123">
        <f>IF(M208&lt;=$AG$1,R208,0)</f>
        <v>14.285714285714286</v>
      </c>
      <c r="T208" s="123">
        <f>IF($AG$1&gt;=M208,N208,0)</f>
        <v>14.285714285714286</v>
      </c>
      <c r="U208" s="121"/>
      <c r="V208" s="125" t="str">
        <f>IF(Q208=100,"CUMPLIDA",IF(M208-$AG$1&lt;0,"VENCIDA",IF(M208-$AG$1&lt;=30,"PRÓXIMA A VENCER",IF(Q208&gt;0,"CON AVANCE","EN TERMINO"))))</f>
        <v>CUMPLIDA</v>
      </c>
      <c r="W208" s="125" t="str">
        <f>IF(A208&lt;&gt;"",IF(AC208=1,"VENCIDO",IF(AC208=2,"PRÓXIMO A VENCER",IF(AC208=3,"EN TERMINO",IF(AC208=4,"CON AVANCE",IF(AC208=5,"CUMPLIDO",))))),"")</f>
        <v>CUMPLIDO</v>
      </c>
      <c r="X208" s="163" t="s">
        <v>1445</v>
      </c>
      <c r="Y208" s="117" t="str">
        <f t="shared" si="53"/>
        <v>H6AC19</v>
      </c>
      <c r="Z208" s="126">
        <f>IF(A208&lt;&gt;"",1,Z207+1)</f>
        <v>1</v>
      </c>
      <c r="AA208" s="126" t="str">
        <f t="shared" si="54"/>
        <v>H6AC19 - 1</v>
      </c>
      <c r="AB208" s="127">
        <f t="shared" si="50"/>
        <v>5</v>
      </c>
      <c r="AC208" s="127">
        <f t="shared" si="51"/>
        <v>5</v>
      </c>
      <c r="AD208" s="127" t="str">
        <f>IF(A208&lt;&gt;"",MID(F208,1,FIND(" ",F208,1)-1),AD207)</f>
        <v>H6AC19.</v>
      </c>
      <c r="AE208" s="127" t="str">
        <f t="shared" si="52"/>
        <v>H6AC19</v>
      </c>
      <c r="AF208" s="128"/>
      <c r="AG208" s="129"/>
      <c r="AH208" s="130"/>
    </row>
    <row r="209" spans="1:34" s="131" customFormat="1" ht="357" customHeight="1" x14ac:dyDescent="0.2">
      <c r="A209" s="117">
        <f>IF(ISBLANK(D209),"",COUNTA($D$2:D209))</f>
        <v>162</v>
      </c>
      <c r="B209" s="118">
        <f t="shared" si="55"/>
        <v>208</v>
      </c>
      <c r="C209" s="119"/>
      <c r="D209" s="118" t="s">
        <v>711</v>
      </c>
      <c r="E209" s="117" t="s">
        <v>1271</v>
      </c>
      <c r="F209" s="133" t="s">
        <v>1419</v>
      </c>
      <c r="G209" s="133" t="s">
        <v>1420</v>
      </c>
      <c r="H209" s="120" t="s">
        <v>1238</v>
      </c>
      <c r="I209" s="120" t="s">
        <v>1245</v>
      </c>
      <c r="J209" s="121" t="s">
        <v>1240</v>
      </c>
      <c r="K209" s="121">
        <v>1</v>
      </c>
      <c r="L209" s="158">
        <v>44185</v>
      </c>
      <c r="M209" s="158">
        <v>44285</v>
      </c>
      <c r="N209" s="145">
        <f t="shared" si="57"/>
        <v>14.285714285714286</v>
      </c>
      <c r="O209" s="121" t="s">
        <v>1690</v>
      </c>
      <c r="P209" s="121">
        <v>1</v>
      </c>
      <c r="Q209" s="146">
        <f>IF(P209/K209&gt;1,100,+P209/K209*100)</f>
        <v>100</v>
      </c>
      <c r="R209" s="123">
        <f>+N209*Q209/100</f>
        <v>14.285714285714286</v>
      </c>
      <c r="S209" s="123">
        <f>IF(M209&lt;=$AG$1,R209,0)</f>
        <v>14.285714285714286</v>
      </c>
      <c r="T209" s="123">
        <f>IF($AG$1&gt;=M209,N209,0)</f>
        <v>14.285714285714286</v>
      </c>
      <c r="U209" s="121"/>
      <c r="V209" s="125" t="str">
        <f>IF(Q209=100,"CUMPLIDA",IF(M209-$AG$1&lt;0,"VENCIDA",IF(M209-$AG$1&lt;=30,"PRÓXIMA A VENCER",IF(Q209&gt;0,"CON AVANCE","EN TERMINO"))))</f>
        <v>CUMPLIDA</v>
      </c>
      <c r="W209" s="125" t="str">
        <f>IF(A209&lt;&gt;"",IF(AC209=1,"VENCIDO",IF(AC209=2,"PRÓXIMO A VENCER",IF(AC209=3,"EN TERMINO",IF(AC209=4,"CON AVANCE",IF(AC209=5,"CUMPLIDO",))))),"")</f>
        <v>CUMPLIDO</v>
      </c>
      <c r="X209" s="163" t="s">
        <v>1445</v>
      </c>
      <c r="Y209" s="117" t="str">
        <f t="shared" si="53"/>
        <v>H7AC19</v>
      </c>
      <c r="Z209" s="126">
        <f>IF(A209&lt;&gt;"",1,Z208+1)</f>
        <v>1</v>
      </c>
      <c r="AA209" s="126" t="str">
        <f t="shared" si="54"/>
        <v>H7AC19 - 1</v>
      </c>
      <c r="AB209" s="127">
        <f t="shared" si="50"/>
        <v>5</v>
      </c>
      <c r="AC209" s="127">
        <f t="shared" si="51"/>
        <v>5</v>
      </c>
      <c r="AD209" s="127" t="str">
        <f>IF(A209&lt;&gt;"",MID(F209,1,FIND(" ",F209,1)-1),AD208)</f>
        <v>H7AC19.</v>
      </c>
      <c r="AE209" s="127" t="str">
        <f t="shared" si="52"/>
        <v>H7AC19</v>
      </c>
      <c r="AF209" s="128"/>
      <c r="AG209" s="129"/>
      <c r="AH209" s="130"/>
    </row>
    <row r="210" spans="1:34" s="131" customFormat="1" ht="409.5" customHeight="1" x14ac:dyDescent="0.2">
      <c r="A210" s="117">
        <f>IF(ISBLANK(D210),"",COUNTA($D$2:D210))</f>
        <v>163</v>
      </c>
      <c r="B210" s="118">
        <f t="shared" si="55"/>
        <v>209</v>
      </c>
      <c r="C210" s="119"/>
      <c r="D210" s="118" t="s">
        <v>710</v>
      </c>
      <c r="E210" s="117" t="s">
        <v>1271</v>
      </c>
      <c r="F210" s="133" t="s">
        <v>1421</v>
      </c>
      <c r="G210" s="133" t="s">
        <v>1422</v>
      </c>
      <c r="H210" s="120" t="s">
        <v>1238</v>
      </c>
      <c r="I210" s="120" t="s">
        <v>1245</v>
      </c>
      <c r="J210" s="121" t="s">
        <v>1240</v>
      </c>
      <c r="K210" s="121">
        <v>1</v>
      </c>
      <c r="L210" s="158">
        <v>44185</v>
      </c>
      <c r="M210" s="158">
        <v>44285</v>
      </c>
      <c r="N210" s="145">
        <f t="shared" si="57"/>
        <v>14.285714285714286</v>
      </c>
      <c r="O210" s="121" t="s">
        <v>1690</v>
      </c>
      <c r="P210" s="121">
        <v>1</v>
      </c>
      <c r="Q210" s="146">
        <f>IF(P210/K210&gt;1,100,+P210/K210*100)</f>
        <v>100</v>
      </c>
      <c r="R210" s="123">
        <f>+N210*Q210/100</f>
        <v>14.285714285714286</v>
      </c>
      <c r="S210" s="123">
        <f>IF(M210&lt;=$AG$1,R210,0)</f>
        <v>14.285714285714286</v>
      </c>
      <c r="T210" s="123">
        <f>IF($AG$1&gt;=M210,N210,0)</f>
        <v>14.285714285714286</v>
      </c>
      <c r="U210" s="121"/>
      <c r="V210" s="125" t="str">
        <f>IF(Q210=100,"CUMPLIDA",IF(M210-$AG$1&lt;0,"VENCIDA",IF(M210-$AG$1&lt;=30,"PRÓXIMA A VENCER",IF(Q210&gt;0,"CON AVANCE","EN TERMINO"))))</f>
        <v>CUMPLIDA</v>
      </c>
      <c r="W210" s="125" t="str">
        <f>IF(A210&lt;&gt;"",IF(AC210=1,"VENCIDO",IF(AC210=2,"PRÓXIMO A VENCER",IF(AC210=3,"EN TERMINO",IF(AC210=4,"CON AVANCE",IF(AC210=5,"CUMPLIDO",))))),"")</f>
        <v>CUMPLIDO</v>
      </c>
      <c r="X210" s="163" t="s">
        <v>1445</v>
      </c>
      <c r="Y210" s="117" t="str">
        <f t="shared" si="53"/>
        <v>H8AC19</v>
      </c>
      <c r="Z210" s="126">
        <f>IF(A210&lt;&gt;"",1,Z209+1)</f>
        <v>1</v>
      </c>
      <c r="AA210" s="126" t="str">
        <f t="shared" si="54"/>
        <v>H8AC19 - 1</v>
      </c>
      <c r="AB210" s="127">
        <f t="shared" si="50"/>
        <v>5</v>
      </c>
      <c r="AC210" s="127">
        <f t="shared" si="51"/>
        <v>5</v>
      </c>
      <c r="AD210" s="127" t="str">
        <f>IF(A210&lt;&gt;"",MID(F210,1,FIND(" ",F210,1)-1),AD209)</f>
        <v>H8AC19.</v>
      </c>
      <c r="AE210" s="127" t="str">
        <f t="shared" si="52"/>
        <v>H8AC19</v>
      </c>
      <c r="AF210" s="128"/>
      <c r="AG210" s="129"/>
      <c r="AH210" s="130"/>
    </row>
    <row r="211" spans="1:34" s="131" customFormat="1" ht="357" customHeight="1" x14ac:dyDescent="0.2">
      <c r="A211" s="117">
        <f>IF(ISBLANK(D211),"",COUNTA($D$2:D211))</f>
        <v>164</v>
      </c>
      <c r="B211" s="118">
        <f t="shared" si="55"/>
        <v>210</v>
      </c>
      <c r="C211" s="119"/>
      <c r="D211" s="121" t="s">
        <v>710</v>
      </c>
      <c r="E211" s="140" t="s">
        <v>1365</v>
      </c>
      <c r="F211" s="139" t="s">
        <v>1423</v>
      </c>
      <c r="G211" s="139" t="s">
        <v>1424</v>
      </c>
      <c r="H211" s="120" t="s">
        <v>1452</v>
      </c>
      <c r="I211" s="120" t="s">
        <v>1448</v>
      </c>
      <c r="J211" s="120" t="s">
        <v>1449</v>
      </c>
      <c r="K211" s="121">
        <v>1</v>
      </c>
      <c r="L211" s="158">
        <v>44185</v>
      </c>
      <c r="M211" s="160">
        <v>44346</v>
      </c>
      <c r="N211" s="145">
        <f t="shared" si="57"/>
        <v>23</v>
      </c>
      <c r="O211" s="118" t="s">
        <v>1689</v>
      </c>
      <c r="P211" s="121">
        <v>1</v>
      </c>
      <c r="Q211" s="146">
        <f>IF(P211/K211&gt;1,100,+P211/K211*100)</f>
        <v>100</v>
      </c>
      <c r="R211" s="123">
        <f>+N211*Q211/100</f>
        <v>23</v>
      </c>
      <c r="S211" s="123">
        <f>IF(M211&lt;=$AG$1,R211,0)</f>
        <v>23</v>
      </c>
      <c r="T211" s="123">
        <f>IF($AG$1&gt;=M211,N211,0)</f>
        <v>23</v>
      </c>
      <c r="U211" s="121"/>
      <c r="V211" s="125" t="str">
        <f>IF(Q211=100,"CUMPLIDA",IF(M211-$AG$1&lt;0,"VENCIDA",IF(M211-$AG$1&lt;=30,"PRÓXIMA A VENCER",IF(Q211&gt;0,"CON AVANCE","EN TERMINO"))))</f>
        <v>CUMPLIDA</v>
      </c>
      <c r="W211" s="125" t="str">
        <f>IF(A211&lt;&gt;"",IF(AC211=1,"VENCIDO",IF(AC211=2,"PRÓXIMO A VENCER",IF(AC211=3,"EN TERMINO",IF(AC211=4,"CON AVANCE",IF(AC211=5,"CUMPLIDO",))))),"")</f>
        <v>CUMPLIDO</v>
      </c>
      <c r="X211" s="163" t="s">
        <v>1445</v>
      </c>
      <c r="Y211" s="117" t="str">
        <f t="shared" si="53"/>
        <v>H9AC19</v>
      </c>
      <c r="Z211" s="126">
        <f>IF(A211&lt;&gt;"",1,Z210+1)</f>
        <v>1</v>
      </c>
      <c r="AA211" s="126" t="str">
        <f t="shared" si="54"/>
        <v>H9AC19 - 1</v>
      </c>
      <c r="AB211" s="127">
        <f t="shared" si="50"/>
        <v>5</v>
      </c>
      <c r="AC211" s="127">
        <f t="shared" si="51"/>
        <v>5</v>
      </c>
      <c r="AD211" s="127" t="str">
        <f>IF(A211&lt;&gt;"",MID(F211,1,FIND(" ",F211,1)-1),AD210)</f>
        <v>H9AC19.</v>
      </c>
      <c r="AE211" s="127" t="str">
        <f t="shared" si="52"/>
        <v>H9AC19</v>
      </c>
      <c r="AF211" s="128"/>
      <c r="AG211" s="129"/>
      <c r="AH211" s="130"/>
    </row>
    <row r="212" spans="1:34" s="131" customFormat="1" ht="357" customHeight="1" x14ac:dyDescent="0.2">
      <c r="A212" s="117">
        <f>IF(ISBLANK(D212),"",COUNTA($D$2:D212))</f>
        <v>165</v>
      </c>
      <c r="B212" s="118">
        <f t="shared" si="55"/>
        <v>211</v>
      </c>
      <c r="C212" s="119"/>
      <c r="D212" s="121" t="s">
        <v>711</v>
      </c>
      <c r="E212" s="140" t="s">
        <v>1365</v>
      </c>
      <c r="F212" s="139" t="s">
        <v>1425</v>
      </c>
      <c r="G212" s="139" t="s">
        <v>1426</v>
      </c>
      <c r="H212" s="120" t="s">
        <v>1453</v>
      </c>
      <c r="I212" s="120" t="s">
        <v>1448</v>
      </c>
      <c r="J212" s="120" t="s">
        <v>1449</v>
      </c>
      <c r="K212" s="121">
        <v>1</v>
      </c>
      <c r="L212" s="158">
        <v>44185</v>
      </c>
      <c r="M212" s="160">
        <v>44346</v>
      </c>
      <c r="N212" s="145">
        <f t="shared" si="57"/>
        <v>23</v>
      </c>
      <c r="O212" s="118" t="s">
        <v>1689</v>
      </c>
      <c r="P212" s="121">
        <v>1</v>
      </c>
      <c r="Q212" s="146">
        <f>IF(P212/K212&gt;1,100,+P212/K212*100)</f>
        <v>100</v>
      </c>
      <c r="R212" s="123">
        <f>+N212*Q212/100</f>
        <v>23</v>
      </c>
      <c r="S212" s="123">
        <f>IF(M212&lt;=$AG$1,R212,0)</f>
        <v>23</v>
      </c>
      <c r="T212" s="123">
        <f>IF($AG$1&gt;=M212,N212,0)</f>
        <v>23</v>
      </c>
      <c r="U212" s="121"/>
      <c r="V212" s="125" t="str">
        <f>IF(Q212=100,"CUMPLIDA",IF(M212-$AG$1&lt;0,"VENCIDA",IF(M212-$AG$1&lt;=30,"PRÓXIMA A VENCER",IF(Q212&gt;0,"CON AVANCE","EN TERMINO"))))</f>
        <v>CUMPLIDA</v>
      </c>
      <c r="W212" s="125" t="str">
        <f>IF(A212&lt;&gt;"",IF(AC212=1,"VENCIDO",IF(AC212=2,"PRÓXIMO A VENCER",IF(AC212=3,"EN TERMINO",IF(AC212=4,"CON AVANCE",IF(AC212=5,"CUMPLIDO",))))),"")</f>
        <v>CUMPLIDO</v>
      </c>
      <c r="X212" s="163" t="s">
        <v>1445</v>
      </c>
      <c r="Y212" s="117" t="str">
        <f t="shared" si="53"/>
        <v>H10AC19</v>
      </c>
      <c r="Z212" s="126">
        <f>IF(A212&lt;&gt;"",1,Z211+1)</f>
        <v>1</v>
      </c>
      <c r="AA212" s="126" t="str">
        <f t="shared" si="54"/>
        <v>H10AC19 - 1</v>
      </c>
      <c r="AB212" s="127">
        <f t="shared" si="50"/>
        <v>5</v>
      </c>
      <c r="AC212" s="127">
        <f t="shared" si="51"/>
        <v>5</v>
      </c>
      <c r="AD212" s="127" t="str">
        <f>IF(A212&lt;&gt;"",MID(F212,1,FIND(" ",F212,1)-1),AD211)</f>
        <v>H10AC19.</v>
      </c>
      <c r="AE212" s="127" t="str">
        <f t="shared" si="52"/>
        <v>H10AC19</v>
      </c>
      <c r="AF212" s="128"/>
      <c r="AG212" s="129"/>
      <c r="AH212" s="130"/>
    </row>
    <row r="213" spans="1:34" s="131" customFormat="1" ht="357" customHeight="1" x14ac:dyDescent="0.2">
      <c r="A213" s="117">
        <f>IF(ISBLANK(D213),"",COUNTA($D$2:D213))</f>
        <v>166</v>
      </c>
      <c r="B213" s="118">
        <f t="shared" si="55"/>
        <v>212</v>
      </c>
      <c r="C213" s="119"/>
      <c r="D213" s="121" t="s">
        <v>710</v>
      </c>
      <c r="E213" s="140" t="s">
        <v>1365</v>
      </c>
      <c r="F213" s="139" t="s">
        <v>1427</v>
      </c>
      <c r="G213" s="139" t="s">
        <v>1428</v>
      </c>
      <c r="H213" s="120" t="s">
        <v>1453</v>
      </c>
      <c r="I213" s="120" t="s">
        <v>1448</v>
      </c>
      <c r="J213" s="120" t="s">
        <v>1449</v>
      </c>
      <c r="K213" s="121">
        <v>1</v>
      </c>
      <c r="L213" s="158">
        <v>44185</v>
      </c>
      <c r="M213" s="160">
        <v>44346</v>
      </c>
      <c r="N213" s="145">
        <f t="shared" si="57"/>
        <v>23</v>
      </c>
      <c r="O213" s="118" t="s">
        <v>1689</v>
      </c>
      <c r="P213" s="121">
        <v>1</v>
      </c>
      <c r="Q213" s="146">
        <f>IF(P213/K213&gt;1,100,+P213/K213*100)</f>
        <v>100</v>
      </c>
      <c r="R213" s="123">
        <f>+N213*Q213/100</f>
        <v>23</v>
      </c>
      <c r="S213" s="123">
        <f>IF(M213&lt;=$AG$1,R213,0)</f>
        <v>23</v>
      </c>
      <c r="T213" s="123">
        <f>IF($AG$1&gt;=M213,N213,0)</f>
        <v>23</v>
      </c>
      <c r="U213" s="121"/>
      <c r="V213" s="125" t="str">
        <f>IF(Q213=100,"CUMPLIDA",IF(M213-$AG$1&lt;0,"VENCIDA",IF(M213-$AG$1&lt;=30,"PRÓXIMA A VENCER",IF(Q213&gt;0,"CON AVANCE","EN TERMINO"))))</f>
        <v>CUMPLIDA</v>
      </c>
      <c r="W213" s="125" t="str">
        <f>IF(A213&lt;&gt;"",IF(AC213=1,"VENCIDO",IF(AC213=2,"PRÓXIMO A VENCER",IF(AC213=3,"EN TERMINO",IF(AC213=4,"CON AVANCE",IF(AC213=5,"CUMPLIDO",))))),"")</f>
        <v>CUMPLIDO</v>
      </c>
      <c r="X213" s="163" t="s">
        <v>1445</v>
      </c>
      <c r="Y213" s="117" t="str">
        <f t="shared" si="53"/>
        <v>H11AC19</v>
      </c>
      <c r="Z213" s="126">
        <f>IF(A213&lt;&gt;"",1,Z212+1)</f>
        <v>1</v>
      </c>
      <c r="AA213" s="126" t="str">
        <f t="shared" si="54"/>
        <v>H11AC19 - 1</v>
      </c>
      <c r="AB213" s="127">
        <f t="shared" si="50"/>
        <v>5</v>
      </c>
      <c r="AC213" s="127">
        <f t="shared" si="51"/>
        <v>5</v>
      </c>
      <c r="AD213" s="127" t="str">
        <f>IF(A213&lt;&gt;"",MID(F213,1,FIND(" ",F213,1)-1),AD212)</f>
        <v>H11AC19.</v>
      </c>
      <c r="AE213" s="127" t="str">
        <f t="shared" si="52"/>
        <v>H11AC19</v>
      </c>
      <c r="AF213" s="128"/>
      <c r="AG213" s="129"/>
      <c r="AH213" s="130"/>
    </row>
    <row r="214" spans="1:34" s="131" customFormat="1" ht="357" customHeight="1" x14ac:dyDescent="0.2">
      <c r="A214" s="117">
        <f>IF(ISBLANK(D214),"",COUNTA($D$2:D214))</f>
        <v>167</v>
      </c>
      <c r="B214" s="118">
        <f t="shared" si="55"/>
        <v>213</v>
      </c>
      <c r="C214" s="119"/>
      <c r="D214" s="121" t="s">
        <v>711</v>
      </c>
      <c r="E214" s="140" t="s">
        <v>1365</v>
      </c>
      <c r="F214" s="139" t="s">
        <v>1429</v>
      </c>
      <c r="G214" s="139" t="s">
        <v>1430</v>
      </c>
      <c r="H214" s="120" t="s">
        <v>1454</v>
      </c>
      <c r="I214" s="120" t="s">
        <v>1448</v>
      </c>
      <c r="J214" s="120" t="s">
        <v>1449</v>
      </c>
      <c r="K214" s="121">
        <v>1</v>
      </c>
      <c r="L214" s="158">
        <v>44185</v>
      </c>
      <c r="M214" s="160">
        <v>44346</v>
      </c>
      <c r="N214" s="145">
        <f t="shared" si="57"/>
        <v>23</v>
      </c>
      <c r="O214" s="118" t="s">
        <v>1689</v>
      </c>
      <c r="P214" s="121">
        <v>1</v>
      </c>
      <c r="Q214" s="146">
        <f>IF(P214/K214&gt;1,100,+P214/K214*100)</f>
        <v>100</v>
      </c>
      <c r="R214" s="123">
        <f>+N214*Q214/100</f>
        <v>23</v>
      </c>
      <c r="S214" s="123">
        <f>IF(M214&lt;=$AG$1,R214,0)</f>
        <v>23</v>
      </c>
      <c r="T214" s="123">
        <f>IF($AG$1&gt;=M214,N214,0)</f>
        <v>23</v>
      </c>
      <c r="U214" s="121"/>
      <c r="V214" s="125" t="str">
        <f>IF(Q214=100,"CUMPLIDA",IF(M214-$AG$1&lt;0,"VENCIDA",IF(M214-$AG$1&lt;=30,"PRÓXIMA A VENCER",IF(Q214&gt;0,"CON AVANCE","EN TERMINO"))))</f>
        <v>CUMPLIDA</v>
      </c>
      <c r="W214" s="125" t="str">
        <f>IF(A214&lt;&gt;"",IF(AC214=1,"VENCIDO",IF(AC214=2,"PRÓXIMO A VENCER",IF(AC214=3,"EN TERMINO",IF(AC214=4,"CON AVANCE",IF(AC214=5,"CUMPLIDO",))))),"")</f>
        <v>CUMPLIDO</v>
      </c>
      <c r="X214" s="163" t="s">
        <v>1445</v>
      </c>
      <c r="Y214" s="117" t="str">
        <f t="shared" si="53"/>
        <v>H12AC19</v>
      </c>
      <c r="Z214" s="126">
        <f>IF(A214&lt;&gt;"",1,Z213+1)</f>
        <v>1</v>
      </c>
      <c r="AA214" s="126" t="str">
        <f t="shared" si="54"/>
        <v>H12AC19 - 1</v>
      </c>
      <c r="AB214" s="127">
        <f t="shared" si="50"/>
        <v>5</v>
      </c>
      <c r="AC214" s="127">
        <f t="shared" si="51"/>
        <v>5</v>
      </c>
      <c r="AD214" s="127" t="str">
        <f>IF(A214&lt;&gt;"",MID(F214,1,FIND(" ",F214,1)-1),AD213)</f>
        <v>H12AC19.</v>
      </c>
      <c r="AE214" s="127" t="str">
        <f t="shared" si="52"/>
        <v>H12AC19</v>
      </c>
      <c r="AF214" s="128"/>
      <c r="AG214" s="129"/>
      <c r="AH214" s="130"/>
    </row>
    <row r="215" spans="1:34" s="131" customFormat="1" ht="357" customHeight="1" x14ac:dyDescent="0.2">
      <c r="A215" s="117">
        <f>IF(ISBLANK(D215),"",COUNTA($D$2:D215))</f>
        <v>168</v>
      </c>
      <c r="B215" s="118">
        <f t="shared" si="55"/>
        <v>214</v>
      </c>
      <c r="C215" s="119"/>
      <c r="D215" s="121" t="s">
        <v>711</v>
      </c>
      <c r="E215" s="140" t="s">
        <v>1365</v>
      </c>
      <c r="F215" s="139" t="s">
        <v>1431</v>
      </c>
      <c r="G215" s="139" t="s">
        <v>1432</v>
      </c>
      <c r="H215" s="120" t="s">
        <v>1454</v>
      </c>
      <c r="I215" s="120" t="s">
        <v>1450</v>
      </c>
      <c r="J215" s="120" t="s">
        <v>1449</v>
      </c>
      <c r="K215" s="121">
        <v>1</v>
      </c>
      <c r="L215" s="158">
        <v>44185</v>
      </c>
      <c r="M215" s="160">
        <v>44346</v>
      </c>
      <c r="N215" s="145">
        <f t="shared" si="57"/>
        <v>23</v>
      </c>
      <c r="O215" s="118" t="s">
        <v>1689</v>
      </c>
      <c r="P215" s="121">
        <v>1</v>
      </c>
      <c r="Q215" s="146">
        <f>IF(P215/K215&gt;1,100,+P215/K215*100)</f>
        <v>100</v>
      </c>
      <c r="R215" s="123">
        <f>+N215*Q215/100</f>
        <v>23</v>
      </c>
      <c r="S215" s="123">
        <f>IF(M215&lt;=$AG$1,R215,0)</f>
        <v>23</v>
      </c>
      <c r="T215" s="123">
        <f>IF($AG$1&gt;=M215,N215,0)</f>
        <v>23</v>
      </c>
      <c r="U215" s="121"/>
      <c r="V215" s="125" t="str">
        <f>IF(Q215=100,"CUMPLIDA",IF(M215-$AG$1&lt;0,"VENCIDA",IF(M215-$AG$1&lt;=30,"PRÓXIMA A VENCER",IF(Q215&gt;0,"CON AVANCE","EN TERMINO"))))</f>
        <v>CUMPLIDA</v>
      </c>
      <c r="W215" s="125" t="str">
        <f>IF(A215&lt;&gt;"",IF(AC215=1,"VENCIDO",IF(AC215=2,"PRÓXIMO A VENCER",IF(AC215=3,"EN TERMINO",IF(AC215=4,"CON AVANCE",IF(AC215=5,"CUMPLIDO",))))),"")</f>
        <v>CUMPLIDO</v>
      </c>
      <c r="X215" s="163" t="s">
        <v>1445</v>
      </c>
      <c r="Y215" s="117" t="str">
        <f t="shared" si="53"/>
        <v>H13AC19</v>
      </c>
      <c r="Z215" s="126">
        <f>IF(A215&lt;&gt;"",1,Z214+1)</f>
        <v>1</v>
      </c>
      <c r="AA215" s="126" t="str">
        <f t="shared" si="54"/>
        <v>H13AC19 - 1</v>
      </c>
      <c r="AB215" s="127">
        <f t="shared" si="50"/>
        <v>5</v>
      </c>
      <c r="AC215" s="127">
        <f t="shared" si="51"/>
        <v>5</v>
      </c>
      <c r="AD215" s="127" t="str">
        <f>IF(A215&lt;&gt;"",MID(F215,1,FIND(" ",F215,1)-1),AD214)</f>
        <v>H13AC19.</v>
      </c>
      <c r="AE215" s="127" t="str">
        <f t="shared" si="52"/>
        <v>H13AC19</v>
      </c>
      <c r="AF215" s="128"/>
      <c r="AG215" s="129"/>
      <c r="AH215" s="130"/>
    </row>
    <row r="216" spans="1:34" s="131" customFormat="1" ht="357" customHeight="1" x14ac:dyDescent="0.2">
      <c r="A216" s="117">
        <f>IF(ISBLANK(D216),"",COUNTA($D$2:D216))</f>
        <v>169</v>
      </c>
      <c r="B216" s="118">
        <f t="shared" si="55"/>
        <v>215</v>
      </c>
      <c r="C216" s="119"/>
      <c r="D216" s="121" t="s">
        <v>711</v>
      </c>
      <c r="E216" s="140" t="s">
        <v>1365</v>
      </c>
      <c r="F216" s="139" t="s">
        <v>1433</v>
      </c>
      <c r="G216" s="139" t="s">
        <v>1434</v>
      </c>
      <c r="H216" s="120" t="s">
        <v>1454</v>
      </c>
      <c r="I216" s="120" t="s">
        <v>1448</v>
      </c>
      <c r="J216" s="120" t="s">
        <v>1449</v>
      </c>
      <c r="K216" s="121">
        <v>1</v>
      </c>
      <c r="L216" s="158">
        <v>44185</v>
      </c>
      <c r="M216" s="160">
        <v>44346</v>
      </c>
      <c r="N216" s="145">
        <f t="shared" si="57"/>
        <v>23</v>
      </c>
      <c r="O216" s="118" t="s">
        <v>1689</v>
      </c>
      <c r="P216" s="121">
        <v>1</v>
      </c>
      <c r="Q216" s="146">
        <f>IF(P216/K216&gt;1,100,+P216/K216*100)</f>
        <v>100</v>
      </c>
      <c r="R216" s="123">
        <f>+N216*Q216/100</f>
        <v>23</v>
      </c>
      <c r="S216" s="123">
        <f>IF(M216&lt;=$AG$1,R216,0)</f>
        <v>23</v>
      </c>
      <c r="T216" s="123">
        <f>IF($AG$1&gt;=M216,N216,0)</f>
        <v>23</v>
      </c>
      <c r="U216" s="121"/>
      <c r="V216" s="125" t="str">
        <f>IF(Q216=100,"CUMPLIDA",IF(M216-$AG$1&lt;0,"VENCIDA",IF(M216-$AG$1&lt;=30,"PRÓXIMA A VENCER",IF(Q216&gt;0,"CON AVANCE","EN TERMINO"))))</f>
        <v>CUMPLIDA</v>
      </c>
      <c r="W216" s="125" t="str">
        <f>IF(A216&lt;&gt;"",IF(AC216=1,"VENCIDO",IF(AC216=2,"PRÓXIMO A VENCER",IF(AC216=3,"EN TERMINO",IF(AC216=4,"CON AVANCE",IF(AC216=5,"CUMPLIDO",))))),"")</f>
        <v>CUMPLIDO</v>
      </c>
      <c r="X216" s="163" t="s">
        <v>1445</v>
      </c>
      <c r="Y216" s="117" t="str">
        <f t="shared" si="53"/>
        <v>H14AC19</v>
      </c>
      <c r="Z216" s="126">
        <f>IF(A216&lt;&gt;"",1,Z215+1)</f>
        <v>1</v>
      </c>
      <c r="AA216" s="126" t="str">
        <f t="shared" si="54"/>
        <v>H14AC19 - 1</v>
      </c>
      <c r="AB216" s="127">
        <f t="shared" si="50"/>
        <v>5</v>
      </c>
      <c r="AC216" s="127">
        <f t="shared" si="51"/>
        <v>5</v>
      </c>
      <c r="AD216" s="127" t="str">
        <f>IF(A216&lt;&gt;"",MID(F216,1,FIND(" ",F216,1)-1),AD215)</f>
        <v>H14AC19.</v>
      </c>
      <c r="AE216" s="127" t="str">
        <f t="shared" si="52"/>
        <v>H14AC19</v>
      </c>
      <c r="AF216" s="128"/>
      <c r="AG216" s="129"/>
      <c r="AH216" s="130"/>
    </row>
    <row r="217" spans="1:34" s="131" customFormat="1" ht="357" customHeight="1" x14ac:dyDescent="0.2">
      <c r="A217" s="117">
        <f>IF(ISBLANK(D217),"",COUNTA($D$2:D217))</f>
        <v>170</v>
      </c>
      <c r="B217" s="118">
        <f t="shared" si="55"/>
        <v>216</v>
      </c>
      <c r="C217" s="119"/>
      <c r="D217" s="121" t="s">
        <v>1435</v>
      </c>
      <c r="E217" s="140" t="s">
        <v>1442</v>
      </c>
      <c r="F217" s="139" t="s">
        <v>1436</v>
      </c>
      <c r="G217" s="139" t="s">
        <v>1437</v>
      </c>
      <c r="H217" s="120" t="s">
        <v>1238</v>
      </c>
      <c r="I217" s="120" t="s">
        <v>1245</v>
      </c>
      <c r="J217" s="121" t="s">
        <v>1240</v>
      </c>
      <c r="K217" s="121">
        <v>1</v>
      </c>
      <c r="L217" s="158">
        <v>44185</v>
      </c>
      <c r="M217" s="158">
        <v>44285</v>
      </c>
      <c r="N217" s="145">
        <f t="shared" si="57"/>
        <v>14.285714285714286</v>
      </c>
      <c r="O217" s="121" t="s">
        <v>1690</v>
      </c>
      <c r="P217" s="121">
        <v>1</v>
      </c>
      <c r="Q217" s="146">
        <f>IF(P217/K217&gt;1,100,+P217/K217*100)</f>
        <v>100</v>
      </c>
      <c r="R217" s="123">
        <f>+N217*Q217/100</f>
        <v>14.285714285714286</v>
      </c>
      <c r="S217" s="123">
        <f>IF(M217&lt;=$AG$1,R217,0)</f>
        <v>14.285714285714286</v>
      </c>
      <c r="T217" s="123">
        <f>IF($AG$1&gt;=M217,N217,0)</f>
        <v>14.285714285714286</v>
      </c>
      <c r="U217" s="121"/>
      <c r="V217" s="125" t="str">
        <f>IF(Q217=100,"CUMPLIDA",IF(M217-$AG$1&lt;0,"VENCIDA",IF(M217-$AG$1&lt;=30,"PRÓXIMA A VENCER",IF(Q217&gt;0,"CON AVANCE","EN TERMINO"))))</f>
        <v>CUMPLIDA</v>
      </c>
      <c r="W217" s="125" t="str">
        <f>IF(A217&lt;&gt;"",IF(AC217=1,"VENCIDO",IF(AC217=2,"PRÓXIMO A VENCER",IF(AC217=3,"EN TERMINO",IF(AC217=4,"CON AVANCE",IF(AC217=5,"CUMPLIDO",))))),"")</f>
        <v>CUMPLIDO</v>
      </c>
      <c r="X217" s="163" t="s">
        <v>1445</v>
      </c>
      <c r="Y217" s="117" t="str">
        <f t="shared" si="53"/>
        <v>H15AC19</v>
      </c>
      <c r="Z217" s="126">
        <f>IF(A217&lt;&gt;"",1,Z216+1)</f>
        <v>1</v>
      </c>
      <c r="AA217" s="126" t="str">
        <f t="shared" si="54"/>
        <v>H15AC19 - 1</v>
      </c>
      <c r="AB217" s="127">
        <f t="shared" si="50"/>
        <v>5</v>
      </c>
      <c r="AC217" s="127">
        <f t="shared" si="51"/>
        <v>5</v>
      </c>
      <c r="AD217" s="127" t="str">
        <f>IF(A217&lt;&gt;"",MID(F217,1,FIND(" ",F217,1)-1),AD216)</f>
        <v>H15AC19.</v>
      </c>
      <c r="AE217" s="127" t="str">
        <f t="shared" si="52"/>
        <v>H15AC19</v>
      </c>
      <c r="AF217" s="128"/>
      <c r="AG217" s="129"/>
      <c r="AH217" s="130"/>
    </row>
    <row r="218" spans="1:34" s="131" customFormat="1" ht="357" customHeight="1" x14ac:dyDescent="0.2">
      <c r="A218" s="117">
        <f>IF(ISBLANK(D218),"",COUNTA($D$2:D218))</f>
        <v>171</v>
      </c>
      <c r="B218" s="118">
        <f t="shared" si="55"/>
        <v>217</v>
      </c>
      <c r="C218" s="119"/>
      <c r="D218" s="121" t="s">
        <v>711</v>
      </c>
      <c r="E218" s="140" t="s">
        <v>1271</v>
      </c>
      <c r="F218" s="139" t="s">
        <v>1438</v>
      </c>
      <c r="G218" s="139" t="s">
        <v>1439</v>
      </c>
      <c r="H218" s="120" t="s">
        <v>1238</v>
      </c>
      <c r="I218" s="120" t="s">
        <v>1245</v>
      </c>
      <c r="J218" s="121" t="s">
        <v>1240</v>
      </c>
      <c r="K218" s="121">
        <v>1</v>
      </c>
      <c r="L218" s="158">
        <v>44185</v>
      </c>
      <c r="M218" s="158">
        <v>44285</v>
      </c>
      <c r="N218" s="145">
        <f t="shared" si="57"/>
        <v>14.285714285714286</v>
      </c>
      <c r="O218" s="121" t="s">
        <v>1690</v>
      </c>
      <c r="P218" s="121">
        <v>1</v>
      </c>
      <c r="Q218" s="146">
        <f>IF(P218/K218&gt;1,100,+P218/K218*100)</f>
        <v>100</v>
      </c>
      <c r="R218" s="123">
        <f>+N218*Q218/100</f>
        <v>14.285714285714286</v>
      </c>
      <c r="S218" s="123">
        <f>IF(M218&lt;=$AG$1,R218,0)</f>
        <v>14.285714285714286</v>
      </c>
      <c r="T218" s="123">
        <f>IF($AG$1&gt;=M218,N218,0)</f>
        <v>14.285714285714286</v>
      </c>
      <c r="U218" s="121"/>
      <c r="V218" s="125" t="str">
        <f>IF(Q218=100,"CUMPLIDA",IF(M218-$AG$1&lt;0,"VENCIDA",IF(M218-$AG$1&lt;=30,"PRÓXIMA A VENCER",IF(Q218&gt;0,"CON AVANCE","EN TERMINO"))))</f>
        <v>CUMPLIDA</v>
      </c>
      <c r="W218" s="125" t="str">
        <f>IF(A218&lt;&gt;"",IF(AC218=1,"VENCIDO",IF(AC218=2,"PRÓXIMO A VENCER",IF(AC218=3,"EN TERMINO",IF(AC218=4,"CON AVANCE",IF(AC218=5,"CUMPLIDO",))))),"")</f>
        <v>CUMPLIDO</v>
      </c>
      <c r="X218" s="163" t="s">
        <v>1445</v>
      </c>
      <c r="Y218" s="117" t="str">
        <f t="shared" si="53"/>
        <v>H16AC19</v>
      </c>
      <c r="Z218" s="126">
        <f>IF(A218&lt;&gt;"",1,Z217+1)</f>
        <v>1</v>
      </c>
      <c r="AA218" s="126" t="str">
        <f t="shared" si="54"/>
        <v>H16AC19 - 1</v>
      </c>
      <c r="AB218" s="127">
        <f t="shared" si="50"/>
        <v>5</v>
      </c>
      <c r="AC218" s="127">
        <f t="shared" si="51"/>
        <v>5</v>
      </c>
      <c r="AD218" s="127" t="str">
        <f>IF(A218&lt;&gt;"",MID(F218,1,FIND(" ",F218,1)-1),AD217)</f>
        <v>H16AC19.</v>
      </c>
      <c r="AE218" s="127" t="str">
        <f t="shared" si="52"/>
        <v>H16AC19</v>
      </c>
      <c r="AF218" s="128"/>
      <c r="AG218" s="129"/>
      <c r="AH218" s="130"/>
    </row>
    <row r="219" spans="1:34" s="131" customFormat="1" ht="357" customHeight="1" x14ac:dyDescent="0.2">
      <c r="A219" s="117">
        <f>IF(ISBLANK(D219),"",COUNTA($D$2:D219))</f>
        <v>172</v>
      </c>
      <c r="B219" s="118">
        <f t="shared" si="55"/>
        <v>218</v>
      </c>
      <c r="C219" s="119"/>
      <c r="D219" s="121" t="s">
        <v>710</v>
      </c>
      <c r="E219" s="140" t="s">
        <v>1365</v>
      </c>
      <c r="F219" s="139" t="s">
        <v>1440</v>
      </c>
      <c r="G219" s="139" t="s">
        <v>1441</v>
      </c>
      <c r="H219" s="120" t="s">
        <v>1455</v>
      </c>
      <c r="I219" s="120" t="s">
        <v>1450</v>
      </c>
      <c r="J219" s="120" t="s">
        <v>1449</v>
      </c>
      <c r="K219" s="121">
        <v>1</v>
      </c>
      <c r="L219" s="158">
        <v>44185</v>
      </c>
      <c r="M219" s="160">
        <v>44346</v>
      </c>
      <c r="N219" s="145">
        <f t="shared" si="57"/>
        <v>23</v>
      </c>
      <c r="O219" s="118" t="s">
        <v>1689</v>
      </c>
      <c r="P219" s="121">
        <v>1</v>
      </c>
      <c r="Q219" s="146">
        <f>IF(P219/K219&gt;1,100,+P219/K219*100)</f>
        <v>100</v>
      </c>
      <c r="R219" s="123">
        <f>+N219*Q219/100</f>
        <v>23</v>
      </c>
      <c r="S219" s="123">
        <f>IF(M219&lt;=$AG$1,R219,0)</f>
        <v>23</v>
      </c>
      <c r="T219" s="123">
        <f>IF($AG$1&gt;=M219,N219,0)</f>
        <v>23</v>
      </c>
      <c r="U219" s="121"/>
      <c r="V219" s="125" t="str">
        <f>IF(Q219=100,"CUMPLIDA",IF(M219-$AG$1&lt;0,"VENCIDA",IF(M219-$AG$1&lt;=30,"PRÓXIMA A VENCER",IF(Q219&gt;0,"CON AVANCE","EN TERMINO"))))</f>
        <v>CUMPLIDA</v>
      </c>
      <c r="W219" s="125" t="str">
        <f>IF(A219&lt;&gt;"",IF(AC219=1,"VENCIDO",IF(AC219=2,"PRÓXIMO A VENCER",IF(AC219=3,"EN TERMINO",IF(AC219=4,"CON AVANCE",IF(AC219=5,"CUMPLIDO",))))),"")</f>
        <v>CUMPLIDO</v>
      </c>
      <c r="X219" s="163" t="s">
        <v>1445</v>
      </c>
      <c r="Y219" s="117" t="str">
        <f t="shared" si="53"/>
        <v>H17AC19</v>
      </c>
      <c r="Z219" s="126">
        <f>IF(A219&lt;&gt;"",1,Z218+1)</f>
        <v>1</v>
      </c>
      <c r="AA219" s="126" t="str">
        <f t="shared" si="54"/>
        <v>H17AC19 - 1</v>
      </c>
      <c r="AB219" s="127">
        <f t="shared" si="50"/>
        <v>5</v>
      </c>
      <c r="AC219" s="127">
        <f t="shared" si="51"/>
        <v>5</v>
      </c>
      <c r="AD219" s="127" t="str">
        <f>IF(A219&lt;&gt;"",MID(F219,1,FIND(" ",F219,1)-1),AD218)</f>
        <v>H17AC19.</v>
      </c>
      <c r="AE219" s="127" t="str">
        <f t="shared" si="52"/>
        <v>H17AC19</v>
      </c>
      <c r="AF219" s="128"/>
      <c r="AG219" s="129"/>
      <c r="AH219" s="130"/>
    </row>
    <row r="220" spans="1:34" s="131" customFormat="1" ht="409.5" customHeight="1" x14ac:dyDescent="0.2">
      <c r="A220" s="117">
        <f>IF(ISBLANK(D220),"",COUNTA($D$2:D220))</f>
        <v>173</v>
      </c>
      <c r="B220" s="118">
        <f t="shared" si="55"/>
        <v>219</v>
      </c>
      <c r="C220" s="119"/>
      <c r="D220" s="118" t="s">
        <v>1372</v>
      </c>
      <c r="E220" s="118" t="s">
        <v>1365</v>
      </c>
      <c r="F220" s="133" t="s">
        <v>1514</v>
      </c>
      <c r="G220" s="133" t="s">
        <v>1383</v>
      </c>
      <c r="H220" s="133" t="s">
        <v>1664</v>
      </c>
      <c r="I220" s="133" t="s">
        <v>1665</v>
      </c>
      <c r="J220" s="133" t="s">
        <v>1666</v>
      </c>
      <c r="K220" s="117">
        <v>1</v>
      </c>
      <c r="L220" s="162">
        <v>44084</v>
      </c>
      <c r="M220" s="162">
        <v>44196</v>
      </c>
      <c r="N220" s="145">
        <f t="shared" ref="N220:N230" si="58">(+M220-L220)/7</f>
        <v>16</v>
      </c>
      <c r="O220" s="118" t="s">
        <v>1699</v>
      </c>
      <c r="P220" s="121">
        <v>1</v>
      </c>
      <c r="Q220" s="146">
        <f>IF(P220/K220&gt;1,100,+P220/K220*100)</f>
        <v>100</v>
      </c>
      <c r="R220" s="123">
        <f>+N220*Q220/100</f>
        <v>16</v>
      </c>
      <c r="S220" s="123">
        <f>IF(M220&lt;=$AG$1,R220,0)</f>
        <v>16</v>
      </c>
      <c r="T220" s="123">
        <f>IF($AG$1&gt;=M220,N220,0)</f>
        <v>16</v>
      </c>
      <c r="U220" s="121"/>
      <c r="V220" s="125" t="str">
        <f>IF(Q220=100,"CUMPLIDA",IF(M220-$AG$1&lt;0,"VENCIDA",IF(M220-$AG$1&lt;=30,"PRÓXIMA A VENCER",IF(Q220&gt;0,"CON AVANCE","EN TERMINO"))))</f>
        <v>CUMPLIDA</v>
      </c>
      <c r="W220" s="125" t="str">
        <f>IF(A220&lt;&gt;"",IF(AC220=1,"VENCIDO",IF(AC220=2,"PRÓXIMO A VENCER",IF(AC220=3,"EN TERMINO",IF(AC220=4,"CON AVANCE",IF(AC220=5,"CUMPLIDO",))))),"")</f>
        <v>VENCIDO</v>
      </c>
      <c r="X220" s="163" t="s">
        <v>1513</v>
      </c>
      <c r="Y220" s="117" t="str">
        <f t="shared" si="53"/>
        <v>H1AT75-OCAD</v>
      </c>
      <c r="Z220" s="126">
        <f>IF(A220&lt;&gt;"",1,Z219+1)</f>
        <v>1</v>
      </c>
      <c r="AA220" s="126" t="str">
        <f t="shared" si="54"/>
        <v>H1AT75-OCAD - 1</v>
      </c>
      <c r="AB220" s="127">
        <f t="shared" si="50"/>
        <v>5</v>
      </c>
      <c r="AC220" s="127">
        <f t="shared" si="51"/>
        <v>1</v>
      </c>
      <c r="AD220" s="127" t="str">
        <f>IF(A220&lt;&gt;"",MID(F220,1,FIND(" ",F220,1)-1),AD219)</f>
        <v>H1AT75-OCAD</v>
      </c>
      <c r="AE220" s="127" t="str">
        <f t="shared" si="52"/>
        <v>H1AT75-OCAD</v>
      </c>
      <c r="AF220" s="128"/>
      <c r="AG220" s="129"/>
      <c r="AH220" s="130"/>
    </row>
    <row r="221" spans="1:34" s="131" customFormat="1" ht="405" customHeight="1" x14ac:dyDescent="0.2">
      <c r="A221" s="117" t="str">
        <f>IF(ISBLANK(D221),"",COUNTA($D$2:D221))</f>
        <v/>
      </c>
      <c r="B221" s="118">
        <f t="shared" si="55"/>
        <v>220</v>
      </c>
      <c r="C221" s="119"/>
      <c r="D221" s="118"/>
      <c r="E221" s="118" t="s">
        <v>1365</v>
      </c>
      <c r="F221" s="133" t="s">
        <v>1515</v>
      </c>
      <c r="G221" s="133" t="s">
        <v>1384</v>
      </c>
      <c r="H221" s="133" t="s">
        <v>1375</v>
      </c>
      <c r="I221" s="133" t="s">
        <v>1373</v>
      </c>
      <c r="J221" s="117" t="s">
        <v>1098</v>
      </c>
      <c r="K221" s="117">
        <v>16</v>
      </c>
      <c r="L221" s="162">
        <v>44104</v>
      </c>
      <c r="M221" s="162">
        <v>44561</v>
      </c>
      <c r="N221" s="145">
        <f t="shared" si="58"/>
        <v>65.285714285714292</v>
      </c>
      <c r="O221" s="121" t="s">
        <v>1696</v>
      </c>
      <c r="P221" s="121">
        <v>0</v>
      </c>
      <c r="Q221" s="146">
        <f>IF(P221/K221&gt;1,100,+P221/K221*100)</f>
        <v>0</v>
      </c>
      <c r="R221" s="123">
        <f>+N221*Q221/100</f>
        <v>0</v>
      </c>
      <c r="S221" s="123">
        <f>IF(M221&lt;=$AG$1,R221,0)</f>
        <v>0</v>
      </c>
      <c r="T221" s="123">
        <f>IF($AG$1&gt;=M221,N221,0)</f>
        <v>65.285714285714292</v>
      </c>
      <c r="U221" s="121"/>
      <c r="V221" s="125" t="str">
        <f>IF(Q221=100,"CUMPLIDA",IF(M221-$AG$1&lt;0,"VENCIDA",IF(M221-$AG$1&lt;=30,"PRÓXIMA A VENCER",IF(Q221&gt;0,"CON AVANCE","EN TERMINO"))))</f>
        <v>VENCIDA</v>
      </c>
      <c r="W221" s="125" t="str">
        <f>IF(A221&lt;&gt;"",IF(AC221=1,"VENCIDO",IF(AC221=2,"PRÓXIMO A VENCER",IF(AC221=3,"EN TERMINO",IF(AC221=4,"CON AVANCE",IF(AC221=5,"CUMPLIDO",))))),"")</f>
        <v/>
      </c>
      <c r="X221" s="163" t="s">
        <v>1513</v>
      </c>
      <c r="Y221" s="117" t="str">
        <f t="shared" si="53"/>
        <v>H1AT75-OCAD</v>
      </c>
      <c r="Z221" s="126">
        <f>IF(A221&lt;&gt;"",1,Z220+1)</f>
        <v>2</v>
      </c>
      <c r="AA221" s="126" t="str">
        <f t="shared" si="54"/>
        <v>H1AT75-OCAD - 2</v>
      </c>
      <c r="AB221" s="127">
        <f t="shared" si="50"/>
        <v>1</v>
      </c>
      <c r="AC221" s="127">
        <f t="shared" si="51"/>
        <v>1</v>
      </c>
      <c r="AD221" s="127" t="str">
        <f>IF(A221&lt;&gt;"",MID(F221,1,FIND(" ",F221,1)-1),AD220)</f>
        <v>H1AT75-OCAD</v>
      </c>
      <c r="AE221" s="127" t="str">
        <f t="shared" si="52"/>
        <v>H1AT75-OCAD</v>
      </c>
      <c r="AF221" s="128"/>
      <c r="AG221" s="129"/>
      <c r="AH221" s="130"/>
    </row>
    <row r="222" spans="1:34" s="131" customFormat="1" ht="382.5" customHeight="1" x14ac:dyDescent="0.2">
      <c r="A222" s="117" t="str">
        <f>IF(ISBLANK(D222),"",COUNTA($D$2:D222))</f>
        <v/>
      </c>
      <c r="B222" s="118">
        <f t="shared" si="55"/>
        <v>221</v>
      </c>
      <c r="C222" s="119"/>
      <c r="D222" s="118"/>
      <c r="E222" s="118" t="s">
        <v>1365</v>
      </c>
      <c r="F222" s="133" t="s">
        <v>1516</v>
      </c>
      <c r="G222" s="133" t="s">
        <v>1385</v>
      </c>
      <c r="H222" s="133" t="s">
        <v>1386</v>
      </c>
      <c r="I222" s="133" t="s">
        <v>1387</v>
      </c>
      <c r="J222" s="133" t="s">
        <v>1374</v>
      </c>
      <c r="K222" s="117">
        <v>1</v>
      </c>
      <c r="L222" s="162">
        <v>44084</v>
      </c>
      <c r="M222" s="162">
        <v>44196</v>
      </c>
      <c r="N222" s="145">
        <f t="shared" si="58"/>
        <v>16</v>
      </c>
      <c r="O222" s="121" t="s">
        <v>1696</v>
      </c>
      <c r="P222" s="121">
        <v>0</v>
      </c>
      <c r="Q222" s="146">
        <f>IF(P222/K222&gt;1,100,+P222/K222*100)</f>
        <v>0</v>
      </c>
      <c r="R222" s="123">
        <f>+N222*Q222/100</f>
        <v>0</v>
      </c>
      <c r="S222" s="123">
        <f>IF(M222&lt;=$AG$1,R222,0)</f>
        <v>0</v>
      </c>
      <c r="T222" s="123">
        <f>IF($AG$1&gt;=M222,N222,0)</f>
        <v>16</v>
      </c>
      <c r="U222" s="121"/>
      <c r="V222" s="125" t="str">
        <f>IF(Q222=100,"CUMPLIDA",IF(M222-$AG$1&lt;0,"VENCIDA",IF(M222-$AG$1&lt;=30,"PRÓXIMA A VENCER",IF(Q222&gt;0,"CON AVANCE","EN TERMINO"))))</f>
        <v>VENCIDA</v>
      </c>
      <c r="W222" s="125" t="str">
        <f>IF(A222&lt;&gt;"",IF(AC222=1,"VENCIDO",IF(AC222=2,"PRÓXIMO A VENCER",IF(AC222=3,"EN TERMINO",IF(AC222=4,"CON AVANCE",IF(AC222=5,"CUMPLIDO",))))),"")</f>
        <v/>
      </c>
      <c r="X222" s="163" t="s">
        <v>1513</v>
      </c>
      <c r="Y222" s="117" t="str">
        <f t="shared" si="53"/>
        <v>H1AT75-OCAD</v>
      </c>
      <c r="Z222" s="126">
        <f>IF(A222&lt;&gt;"",1,Z221+1)</f>
        <v>3</v>
      </c>
      <c r="AA222" s="126" t="str">
        <f t="shared" si="54"/>
        <v>H1AT75-OCAD - 3</v>
      </c>
      <c r="AB222" s="127">
        <f t="shared" si="50"/>
        <v>1</v>
      </c>
      <c r="AC222" s="127">
        <f t="shared" si="51"/>
        <v>1</v>
      </c>
      <c r="AD222" s="127" t="str">
        <f>IF(A222&lt;&gt;"",MID(F222,1,FIND(" ",F222,1)-1),AD221)</f>
        <v>H1AT75-OCAD</v>
      </c>
      <c r="AE222" s="127" t="str">
        <f t="shared" si="52"/>
        <v>H1AT75-OCAD</v>
      </c>
      <c r="AF222" s="128"/>
      <c r="AG222" s="129"/>
      <c r="AH222" s="130"/>
    </row>
    <row r="223" spans="1:34" s="131" customFormat="1" ht="385.5" customHeight="1" x14ac:dyDescent="0.2">
      <c r="A223" s="117" t="str">
        <f>IF(ISBLANK(D223),"",COUNTA($D$2:D223))</f>
        <v/>
      </c>
      <c r="B223" s="118">
        <f t="shared" si="55"/>
        <v>222</v>
      </c>
      <c r="C223" s="119"/>
      <c r="D223" s="118"/>
      <c r="E223" s="118" t="s">
        <v>1365</v>
      </c>
      <c r="F223" s="133" t="s">
        <v>1517</v>
      </c>
      <c r="G223" s="133" t="s">
        <v>1388</v>
      </c>
      <c r="H223" s="133" t="s">
        <v>1389</v>
      </c>
      <c r="I223" s="133" t="s">
        <v>1376</v>
      </c>
      <c r="J223" s="133" t="s">
        <v>1377</v>
      </c>
      <c r="K223" s="117">
        <v>1</v>
      </c>
      <c r="L223" s="162">
        <v>44084</v>
      </c>
      <c r="M223" s="162">
        <v>44196</v>
      </c>
      <c r="N223" s="145">
        <f t="shared" si="58"/>
        <v>16</v>
      </c>
      <c r="O223" s="121" t="s">
        <v>1696</v>
      </c>
      <c r="P223" s="121">
        <v>0</v>
      </c>
      <c r="Q223" s="146">
        <f>IF(P223/K223&gt;1,100,+P223/K223*100)</f>
        <v>0</v>
      </c>
      <c r="R223" s="123">
        <f>+N223*Q223/100</f>
        <v>0</v>
      </c>
      <c r="S223" s="123">
        <f>IF(M223&lt;=$AG$1,R223,0)</f>
        <v>0</v>
      </c>
      <c r="T223" s="123">
        <f>IF($AG$1&gt;=M223,N223,0)</f>
        <v>16</v>
      </c>
      <c r="U223" s="121"/>
      <c r="V223" s="125" t="str">
        <f>IF(Q223=100,"CUMPLIDA",IF(M223-$AG$1&lt;0,"VENCIDA",IF(M223-$AG$1&lt;=30,"PRÓXIMA A VENCER",IF(Q223&gt;0,"CON AVANCE","EN TERMINO"))))</f>
        <v>VENCIDA</v>
      </c>
      <c r="W223" s="125" t="str">
        <f>IF(A223&lt;&gt;"",IF(AC223=1,"VENCIDO",IF(AC223=2,"PRÓXIMO A VENCER",IF(AC223=3,"EN TERMINO",IF(AC223=4,"CON AVANCE",IF(AC223=5,"CUMPLIDO",))))),"")</f>
        <v/>
      </c>
      <c r="X223" s="163" t="s">
        <v>1513</v>
      </c>
      <c r="Y223" s="117" t="str">
        <f t="shared" si="53"/>
        <v>H1AT75-OCAD</v>
      </c>
      <c r="Z223" s="126">
        <f>IF(A223&lt;&gt;"",1,Z222+1)</f>
        <v>4</v>
      </c>
      <c r="AA223" s="126" t="str">
        <f t="shared" si="54"/>
        <v>H1AT75-OCAD - 4</v>
      </c>
      <c r="AB223" s="127">
        <f t="shared" si="50"/>
        <v>1</v>
      </c>
      <c r="AC223" s="127">
        <f t="shared" si="51"/>
        <v>1</v>
      </c>
      <c r="AD223" s="127" t="str">
        <f>IF(A223&lt;&gt;"",MID(F223,1,FIND(" ",F223,1)-1),AD222)</f>
        <v>H1AT75-OCAD</v>
      </c>
      <c r="AE223" s="127" t="str">
        <f t="shared" si="52"/>
        <v>H1AT75-OCAD</v>
      </c>
      <c r="AF223" s="128"/>
      <c r="AG223" s="129"/>
      <c r="AH223" s="130"/>
    </row>
    <row r="224" spans="1:34" s="131" customFormat="1" ht="409.5" customHeight="1" x14ac:dyDescent="0.2">
      <c r="A224" s="117" t="str">
        <f>IF(ISBLANK(D224),"",COUNTA($D$2:D224))</f>
        <v/>
      </c>
      <c r="B224" s="118">
        <f t="shared" si="55"/>
        <v>223</v>
      </c>
      <c r="C224" s="119"/>
      <c r="D224" s="118"/>
      <c r="E224" s="118" t="s">
        <v>1365</v>
      </c>
      <c r="F224" s="133" t="s">
        <v>1518</v>
      </c>
      <c r="G224" s="133" t="s">
        <v>1388</v>
      </c>
      <c r="H224" s="133" t="s">
        <v>1390</v>
      </c>
      <c r="I224" s="133" t="s">
        <v>1391</v>
      </c>
      <c r="J224" s="133" t="s">
        <v>1378</v>
      </c>
      <c r="K224" s="117">
        <v>1</v>
      </c>
      <c r="L224" s="162">
        <v>44084</v>
      </c>
      <c r="M224" s="162">
        <v>44196</v>
      </c>
      <c r="N224" s="145">
        <f t="shared" si="58"/>
        <v>16</v>
      </c>
      <c r="O224" s="121" t="s">
        <v>1696</v>
      </c>
      <c r="P224" s="121">
        <v>0</v>
      </c>
      <c r="Q224" s="146">
        <f>IF(P224/K224&gt;1,100,+P224/K224*100)</f>
        <v>0</v>
      </c>
      <c r="R224" s="123">
        <f>+N224*Q224/100</f>
        <v>0</v>
      </c>
      <c r="S224" s="123">
        <f>IF(M224&lt;=$AG$1,R224,0)</f>
        <v>0</v>
      </c>
      <c r="T224" s="123">
        <f>IF($AG$1&gt;=M224,N224,0)</f>
        <v>16</v>
      </c>
      <c r="U224" s="121"/>
      <c r="V224" s="125" t="str">
        <f>IF(Q224=100,"CUMPLIDA",IF(M224-$AG$1&lt;0,"VENCIDA",IF(M224-$AG$1&lt;=30,"PRÓXIMA A VENCER",IF(Q224&gt;0,"CON AVANCE","EN TERMINO"))))</f>
        <v>VENCIDA</v>
      </c>
      <c r="W224" s="125" t="str">
        <f>IF(A224&lt;&gt;"",IF(AC224=1,"VENCIDO",IF(AC224=2,"PRÓXIMO A VENCER",IF(AC224=3,"EN TERMINO",IF(AC224=4,"CON AVANCE",IF(AC224=5,"CUMPLIDO",))))),"")</f>
        <v/>
      </c>
      <c r="X224" s="163" t="s">
        <v>1513</v>
      </c>
      <c r="Y224" s="117" t="str">
        <f t="shared" si="53"/>
        <v>H1AT75-OCAD</v>
      </c>
      <c r="Z224" s="126">
        <f>IF(A224&lt;&gt;"",1,Z223+1)</f>
        <v>5</v>
      </c>
      <c r="AA224" s="126" t="str">
        <f t="shared" si="54"/>
        <v>H1AT75-OCAD - 5</v>
      </c>
      <c r="AB224" s="127">
        <f t="shared" si="50"/>
        <v>1</v>
      </c>
      <c r="AC224" s="127">
        <f t="shared" si="51"/>
        <v>1</v>
      </c>
      <c r="AD224" s="127" t="str">
        <f>IF(A224&lt;&gt;"",MID(F224,1,FIND(" ",F224,1)-1),AD223)</f>
        <v>H1AT75-OCAD</v>
      </c>
      <c r="AE224" s="127" t="str">
        <f t="shared" si="52"/>
        <v>H1AT75-OCAD</v>
      </c>
      <c r="AF224" s="128"/>
      <c r="AG224" s="129"/>
      <c r="AH224" s="130"/>
    </row>
    <row r="225" spans="1:34" s="131" customFormat="1" ht="342" customHeight="1" x14ac:dyDescent="0.2">
      <c r="A225" s="117">
        <f>IF(ISBLANK(D225),"",COUNTA($D$2:D225))</f>
        <v>174</v>
      </c>
      <c r="B225" s="118">
        <f t="shared" si="55"/>
        <v>224</v>
      </c>
      <c r="C225" s="119"/>
      <c r="D225" s="118" t="s">
        <v>1372</v>
      </c>
      <c r="E225" s="118" t="s">
        <v>1365</v>
      </c>
      <c r="F225" s="133" t="s">
        <v>1519</v>
      </c>
      <c r="G225" s="133" t="s">
        <v>1392</v>
      </c>
      <c r="H225" s="133" t="s">
        <v>1664</v>
      </c>
      <c r="I225" s="133" t="s">
        <v>1665</v>
      </c>
      <c r="J225" s="117" t="s">
        <v>1666</v>
      </c>
      <c r="K225" s="117">
        <v>1</v>
      </c>
      <c r="L225" s="162">
        <v>44084</v>
      </c>
      <c r="M225" s="162">
        <v>44196</v>
      </c>
      <c r="N225" s="145">
        <f t="shared" si="58"/>
        <v>16</v>
      </c>
      <c r="O225" s="118" t="s">
        <v>1699</v>
      </c>
      <c r="P225" s="121">
        <v>1</v>
      </c>
      <c r="Q225" s="146">
        <f>IF(P225/K225&gt;1,100,+P225/K225*100)</f>
        <v>100</v>
      </c>
      <c r="R225" s="123">
        <f>+N225*Q225/100</f>
        <v>16</v>
      </c>
      <c r="S225" s="123">
        <f>IF(M225&lt;=$AG$1,R225,0)</f>
        <v>16</v>
      </c>
      <c r="T225" s="123">
        <f>IF($AG$1&gt;=M225,N225,0)</f>
        <v>16</v>
      </c>
      <c r="U225" s="121"/>
      <c r="V225" s="125" t="str">
        <f>IF(Q225=100,"CUMPLIDA",IF(M225-$AG$1&lt;0,"VENCIDA",IF(M225-$AG$1&lt;=30,"PRÓXIMA A VENCER",IF(Q225&gt;0,"CON AVANCE","EN TERMINO"))))</f>
        <v>CUMPLIDA</v>
      </c>
      <c r="W225" s="125" t="str">
        <f>IF(A225&lt;&gt;"",IF(AC225=1,"VENCIDO",IF(AC225=2,"PRÓXIMO A VENCER",IF(AC225=3,"EN TERMINO",IF(AC225=4,"CON AVANCE",IF(AC225=5,"CUMPLIDO",))))),"")</f>
        <v>VENCIDO</v>
      </c>
      <c r="X225" s="163" t="s">
        <v>1513</v>
      </c>
      <c r="Y225" s="117" t="str">
        <f t="shared" si="53"/>
        <v>H2AT75-OCAD</v>
      </c>
      <c r="Z225" s="126">
        <f>IF(A225&lt;&gt;"",1,Z224+1)</f>
        <v>1</v>
      </c>
      <c r="AA225" s="126" t="str">
        <f t="shared" si="54"/>
        <v>H2AT75-OCAD - 1</v>
      </c>
      <c r="AB225" s="127">
        <f t="shared" si="50"/>
        <v>5</v>
      </c>
      <c r="AC225" s="127">
        <f t="shared" si="51"/>
        <v>1</v>
      </c>
      <c r="AD225" s="127" t="str">
        <f>IF(A225&lt;&gt;"",MID(F225,1,FIND(" ",F225,1)-1),AD224)</f>
        <v>H2AT75-OCAD</v>
      </c>
      <c r="AE225" s="127" t="str">
        <f t="shared" si="52"/>
        <v>H2AT75-OCAD</v>
      </c>
      <c r="AF225" s="128"/>
      <c r="AG225" s="129"/>
      <c r="AH225" s="130"/>
    </row>
    <row r="226" spans="1:34" s="131" customFormat="1" ht="354.75" customHeight="1" x14ac:dyDescent="0.2">
      <c r="A226" s="117" t="str">
        <f>IF(ISBLANK(D226),"",COUNTA($D$2:D226))</f>
        <v/>
      </c>
      <c r="B226" s="118">
        <f t="shared" si="55"/>
        <v>225</v>
      </c>
      <c r="C226" s="119"/>
      <c r="D226" s="118"/>
      <c r="E226" s="118" t="s">
        <v>1365</v>
      </c>
      <c r="F226" s="133" t="s">
        <v>1520</v>
      </c>
      <c r="G226" s="133" t="s">
        <v>1400</v>
      </c>
      <c r="H226" s="133" t="s">
        <v>1375</v>
      </c>
      <c r="I226" s="133" t="s">
        <v>1373</v>
      </c>
      <c r="J226" s="117" t="s">
        <v>1098</v>
      </c>
      <c r="K226" s="117">
        <v>16</v>
      </c>
      <c r="L226" s="162">
        <v>44104</v>
      </c>
      <c r="M226" s="162">
        <v>44561</v>
      </c>
      <c r="N226" s="145">
        <f t="shared" si="58"/>
        <v>65.285714285714292</v>
      </c>
      <c r="O226" s="121" t="s">
        <v>1696</v>
      </c>
      <c r="P226" s="121">
        <v>0</v>
      </c>
      <c r="Q226" s="146">
        <f>IF(P226/K226&gt;1,100,+P226/K226*100)</f>
        <v>0</v>
      </c>
      <c r="R226" s="123">
        <f>+N226*Q226/100</f>
        <v>0</v>
      </c>
      <c r="S226" s="123">
        <f>IF(M226&lt;=$AG$1,R226,0)</f>
        <v>0</v>
      </c>
      <c r="T226" s="123">
        <f>IF($AG$1&gt;=M226,N226,0)</f>
        <v>65.285714285714292</v>
      </c>
      <c r="U226" s="121"/>
      <c r="V226" s="125" t="str">
        <f>IF(Q226=100,"CUMPLIDA",IF(M226-$AG$1&lt;0,"VENCIDA",IF(M226-$AG$1&lt;=30,"PRÓXIMA A VENCER",IF(Q226&gt;0,"CON AVANCE","EN TERMINO"))))</f>
        <v>VENCIDA</v>
      </c>
      <c r="W226" s="125" t="str">
        <f>IF(A226&lt;&gt;"",IF(AC226=1,"VENCIDO",IF(AC226=2,"PRÓXIMO A VENCER",IF(AC226=3,"EN TERMINO",IF(AC226=4,"CON AVANCE",IF(AC226=5,"CUMPLIDO",))))),"")</f>
        <v/>
      </c>
      <c r="X226" s="163" t="s">
        <v>1513</v>
      </c>
      <c r="Y226" s="117" t="str">
        <f t="shared" si="53"/>
        <v>H2AT75-OCAD</v>
      </c>
      <c r="Z226" s="126">
        <f>IF(A226&lt;&gt;"",1,Z225+1)</f>
        <v>2</v>
      </c>
      <c r="AA226" s="126" t="str">
        <f t="shared" si="54"/>
        <v>H2AT75-OCAD - 2</v>
      </c>
      <c r="AB226" s="127">
        <f t="shared" si="50"/>
        <v>1</v>
      </c>
      <c r="AC226" s="127">
        <f t="shared" si="51"/>
        <v>1</v>
      </c>
      <c r="AD226" s="127" t="str">
        <f>IF(A226&lt;&gt;"",MID(F226,1,FIND(" ",F226,1)-1),AD225)</f>
        <v>H2AT75-OCAD</v>
      </c>
      <c r="AE226" s="127" t="str">
        <f t="shared" si="52"/>
        <v>H2AT75-OCAD</v>
      </c>
      <c r="AF226" s="128"/>
      <c r="AG226" s="129"/>
      <c r="AH226" s="130"/>
    </row>
    <row r="227" spans="1:34" s="131" customFormat="1" ht="358.5" customHeight="1" x14ac:dyDescent="0.2">
      <c r="A227" s="117" t="str">
        <f>IF(ISBLANK(D227),"",COUNTA($D$2:D227))</f>
        <v/>
      </c>
      <c r="B227" s="118">
        <f t="shared" si="55"/>
        <v>226</v>
      </c>
      <c r="C227" s="119"/>
      <c r="D227" s="118"/>
      <c r="E227" s="118" t="s">
        <v>1365</v>
      </c>
      <c r="F227" s="133" t="s">
        <v>1521</v>
      </c>
      <c r="G227" s="133" t="s">
        <v>1393</v>
      </c>
      <c r="H227" s="133" t="s">
        <v>1386</v>
      </c>
      <c r="I227" s="133" t="s">
        <v>1387</v>
      </c>
      <c r="J227" s="117" t="s">
        <v>1374</v>
      </c>
      <c r="K227" s="117">
        <v>1</v>
      </c>
      <c r="L227" s="162">
        <v>44084</v>
      </c>
      <c r="M227" s="162">
        <v>44196</v>
      </c>
      <c r="N227" s="145">
        <f t="shared" si="58"/>
        <v>16</v>
      </c>
      <c r="O227" s="121" t="s">
        <v>1696</v>
      </c>
      <c r="P227" s="121">
        <v>0</v>
      </c>
      <c r="Q227" s="146">
        <f>IF(P227/K227&gt;1,100,+P227/K227*100)</f>
        <v>0</v>
      </c>
      <c r="R227" s="123">
        <f>+N227*Q227/100</f>
        <v>0</v>
      </c>
      <c r="S227" s="123">
        <f>IF(M227&lt;=$AG$1,R227,0)</f>
        <v>0</v>
      </c>
      <c r="T227" s="123">
        <f>IF($AG$1&gt;=M227,N227,0)</f>
        <v>16</v>
      </c>
      <c r="U227" s="121"/>
      <c r="V227" s="125" t="str">
        <f>IF(Q227=100,"CUMPLIDA",IF(M227-$AG$1&lt;0,"VENCIDA",IF(M227-$AG$1&lt;=30,"PRÓXIMA A VENCER",IF(Q227&gt;0,"CON AVANCE","EN TERMINO"))))</f>
        <v>VENCIDA</v>
      </c>
      <c r="W227" s="125" t="str">
        <f>IF(A227&lt;&gt;"",IF(AC227=1,"VENCIDO",IF(AC227=2,"PRÓXIMO A VENCER",IF(AC227=3,"EN TERMINO",IF(AC227=4,"CON AVANCE",IF(AC227=5,"CUMPLIDO",))))),"")</f>
        <v/>
      </c>
      <c r="X227" s="163" t="s">
        <v>1513</v>
      </c>
      <c r="Y227" s="117" t="str">
        <f t="shared" si="53"/>
        <v>H2AT75-OCAD</v>
      </c>
      <c r="Z227" s="126">
        <f>IF(A227&lt;&gt;"",1,Z226+1)</f>
        <v>3</v>
      </c>
      <c r="AA227" s="126" t="str">
        <f t="shared" si="54"/>
        <v>H2AT75-OCAD - 3</v>
      </c>
      <c r="AB227" s="127">
        <f t="shared" si="50"/>
        <v>1</v>
      </c>
      <c r="AC227" s="127">
        <f t="shared" si="51"/>
        <v>1</v>
      </c>
      <c r="AD227" s="127" t="str">
        <f>IF(A227&lt;&gt;"",MID(F227,1,FIND(" ",F227,1)-1),AD226)</f>
        <v>H2AT75-OCAD</v>
      </c>
      <c r="AE227" s="127" t="str">
        <f t="shared" si="52"/>
        <v>H2AT75-OCAD</v>
      </c>
      <c r="AF227" s="128"/>
      <c r="AG227" s="129"/>
      <c r="AH227" s="130"/>
    </row>
    <row r="228" spans="1:34" s="131" customFormat="1" ht="174.75" customHeight="1" x14ac:dyDescent="0.2">
      <c r="A228" s="117">
        <f>IF(ISBLANK(D228),"",COUNTA($D$2:D228))</f>
        <v>175</v>
      </c>
      <c r="B228" s="118">
        <f t="shared" si="55"/>
        <v>227</v>
      </c>
      <c r="C228" s="119"/>
      <c r="D228" s="118" t="s">
        <v>1372</v>
      </c>
      <c r="E228" s="118" t="s">
        <v>1401</v>
      </c>
      <c r="F228" s="133" t="s">
        <v>1522</v>
      </c>
      <c r="G228" s="133" t="s">
        <v>1379</v>
      </c>
      <c r="H228" s="133" t="s">
        <v>1380</v>
      </c>
      <c r="I228" s="133" t="s">
        <v>1381</v>
      </c>
      <c r="J228" s="133" t="s">
        <v>1394</v>
      </c>
      <c r="K228" s="117">
        <v>1</v>
      </c>
      <c r="L228" s="162">
        <v>44084</v>
      </c>
      <c r="M228" s="162">
        <v>44196</v>
      </c>
      <c r="N228" s="145">
        <f t="shared" si="58"/>
        <v>16</v>
      </c>
      <c r="O228" s="121" t="s">
        <v>1696</v>
      </c>
      <c r="P228" s="121">
        <v>0</v>
      </c>
      <c r="Q228" s="146">
        <f>IF(P228/K228&gt;1,100,+P228/K228*100)</f>
        <v>0</v>
      </c>
      <c r="R228" s="123">
        <f>+N228*Q228/100</f>
        <v>0</v>
      </c>
      <c r="S228" s="123">
        <f>IF(M228&lt;=$AG$1,R228,0)</f>
        <v>0</v>
      </c>
      <c r="T228" s="123">
        <f>IF($AG$1&gt;=M228,N228,0)</f>
        <v>16</v>
      </c>
      <c r="U228" s="121"/>
      <c r="V228" s="125" t="str">
        <f>IF(Q228=100,"CUMPLIDA",IF(M228-$AG$1&lt;0,"VENCIDA",IF(M228-$AG$1&lt;=30,"PRÓXIMA A VENCER",IF(Q228&gt;0,"CON AVANCE","EN TERMINO"))))</f>
        <v>VENCIDA</v>
      </c>
      <c r="W228" s="125" t="str">
        <f>IF(A228&lt;&gt;"",IF(AC228=1,"VENCIDO",IF(AC228=2,"PRÓXIMO A VENCER",IF(AC228=3,"EN TERMINO",IF(AC228=4,"CON AVANCE",IF(AC228=5,"CUMPLIDO",))))),"")</f>
        <v>VENCIDO</v>
      </c>
      <c r="X228" s="163" t="s">
        <v>1513</v>
      </c>
      <c r="Y228" s="117" t="str">
        <f t="shared" si="53"/>
        <v>H3AT75-OCAD</v>
      </c>
      <c r="Z228" s="126">
        <f>IF(A228&lt;&gt;"",1,Z227+1)</f>
        <v>1</v>
      </c>
      <c r="AA228" s="126" t="str">
        <f t="shared" si="54"/>
        <v>H3AT75-OCAD - 1</v>
      </c>
      <c r="AB228" s="127">
        <f t="shared" si="50"/>
        <v>1</v>
      </c>
      <c r="AC228" s="127">
        <f t="shared" si="51"/>
        <v>1</v>
      </c>
      <c r="AD228" s="127" t="str">
        <f>IF(A228&lt;&gt;"",MID(F228,1,FIND(" ",F228,1)-1),AD227)</f>
        <v>H3AT75-OCAD</v>
      </c>
      <c r="AE228" s="127" t="str">
        <f t="shared" si="52"/>
        <v>H3AT75-OCAD</v>
      </c>
      <c r="AF228" s="128"/>
      <c r="AG228" s="129"/>
      <c r="AH228" s="130"/>
    </row>
    <row r="229" spans="1:34" s="131" customFormat="1" ht="229.5" customHeight="1" x14ac:dyDescent="0.2">
      <c r="A229" s="117">
        <f>IF(ISBLANK(D229),"",COUNTA($D$2:D229))</f>
        <v>176</v>
      </c>
      <c r="B229" s="118">
        <f t="shared" si="55"/>
        <v>228</v>
      </c>
      <c r="C229" s="119"/>
      <c r="D229" s="118" t="s">
        <v>1372</v>
      </c>
      <c r="E229" s="118" t="s">
        <v>1365</v>
      </c>
      <c r="F229" s="133" t="s">
        <v>1962</v>
      </c>
      <c r="G229" s="133" t="s">
        <v>1395</v>
      </c>
      <c r="H229" s="133" t="s">
        <v>1396</v>
      </c>
      <c r="I229" s="133" t="s">
        <v>1397</v>
      </c>
      <c r="J229" s="117" t="s">
        <v>1382</v>
      </c>
      <c r="K229" s="117">
        <v>1</v>
      </c>
      <c r="L229" s="162">
        <v>44084</v>
      </c>
      <c r="M229" s="162">
        <v>44196</v>
      </c>
      <c r="N229" s="145">
        <f t="shared" si="58"/>
        <v>16</v>
      </c>
      <c r="O229" s="121" t="s">
        <v>1696</v>
      </c>
      <c r="P229" s="121">
        <v>0</v>
      </c>
      <c r="Q229" s="146">
        <f>IF(P229/K229&gt;1,100,+P229/K229*100)</f>
        <v>0</v>
      </c>
      <c r="R229" s="123">
        <f>+N229*Q229/100</f>
        <v>0</v>
      </c>
      <c r="S229" s="123">
        <f>IF(M229&lt;=$AG$1,R229,0)</f>
        <v>0</v>
      </c>
      <c r="T229" s="123">
        <f>IF($AG$1&gt;=M229,N229,0)</f>
        <v>16</v>
      </c>
      <c r="U229" s="121"/>
      <c r="V229" s="125" t="str">
        <f>IF(Q229=100,"CUMPLIDA",IF(M229-$AG$1&lt;0,"VENCIDA",IF(M229-$AG$1&lt;=30,"PRÓXIMA A VENCER",IF(Q229&gt;0,"CON AVANCE","EN TERMINO"))))</f>
        <v>VENCIDA</v>
      </c>
      <c r="W229" s="125" t="str">
        <f>IF(A229&lt;&gt;"",IF(AC229=1,"VENCIDO",IF(AC229=2,"PRÓXIMO A VENCER",IF(AC229=3,"EN TERMINO",IF(AC229=4,"CON AVANCE",IF(AC229=5,"CUMPLIDO",))))),"")</f>
        <v>VENCIDO</v>
      </c>
      <c r="X229" s="163" t="s">
        <v>1513</v>
      </c>
      <c r="Y229" s="117" t="str">
        <f t="shared" si="53"/>
        <v>H20AT75-OCAD</v>
      </c>
      <c r="Z229" s="126">
        <f>IF(A229&lt;&gt;"",1,Z228+1)</f>
        <v>1</v>
      </c>
      <c r="AA229" s="126" t="str">
        <f t="shared" si="54"/>
        <v>H20AT75-OCAD - 1</v>
      </c>
      <c r="AB229" s="127">
        <f t="shared" si="50"/>
        <v>1</v>
      </c>
      <c r="AC229" s="127">
        <f t="shared" si="51"/>
        <v>1</v>
      </c>
      <c r="AD229" s="127" t="str">
        <f>IF(A229&lt;&gt;"",MID(F229,1,FIND(" ",F229,1)-1),AD228)</f>
        <v>H20AT75-OCAD</v>
      </c>
      <c r="AE229" s="127" t="str">
        <f t="shared" si="52"/>
        <v>H20AT75-OCAD</v>
      </c>
      <c r="AF229" s="128"/>
      <c r="AG229" s="129"/>
      <c r="AH229" s="130"/>
    </row>
    <row r="230" spans="1:34" s="131" customFormat="1" ht="241.5" customHeight="1" x14ac:dyDescent="0.2">
      <c r="A230" s="117">
        <f>IF(ISBLANK(D230),"",COUNTA($D$2:D230))</f>
        <v>177</v>
      </c>
      <c r="B230" s="118">
        <f t="shared" si="55"/>
        <v>229</v>
      </c>
      <c r="C230" s="119"/>
      <c r="D230" s="118" t="s">
        <v>1372</v>
      </c>
      <c r="E230" s="118" t="s">
        <v>1365</v>
      </c>
      <c r="F230" s="133" t="s">
        <v>1961</v>
      </c>
      <c r="G230" s="133" t="s">
        <v>1395</v>
      </c>
      <c r="H230" s="133" t="s">
        <v>1398</v>
      </c>
      <c r="I230" s="133" t="s">
        <v>1399</v>
      </c>
      <c r="J230" s="117" t="s">
        <v>1382</v>
      </c>
      <c r="K230" s="117">
        <v>1</v>
      </c>
      <c r="L230" s="162">
        <v>44084</v>
      </c>
      <c r="M230" s="162">
        <v>44196</v>
      </c>
      <c r="N230" s="145">
        <f t="shared" si="58"/>
        <v>16</v>
      </c>
      <c r="O230" s="121" t="s">
        <v>1696</v>
      </c>
      <c r="P230" s="121">
        <v>0</v>
      </c>
      <c r="Q230" s="146">
        <f>IF(P230/K230&gt;1,100,+P230/K230*100)</f>
        <v>0</v>
      </c>
      <c r="R230" s="123">
        <f>+N230*Q230/100</f>
        <v>0</v>
      </c>
      <c r="S230" s="123">
        <f>IF(M230&lt;=$AG$1,R230,0)</f>
        <v>0</v>
      </c>
      <c r="T230" s="123">
        <f>IF($AG$1&gt;=M230,N230,0)</f>
        <v>16</v>
      </c>
      <c r="U230" s="121"/>
      <c r="V230" s="125" t="str">
        <f>IF(Q230=100,"CUMPLIDA",IF(M230-$AG$1&lt;0,"VENCIDA",IF(M230-$AG$1&lt;=30,"PRÓXIMA A VENCER",IF(Q230&gt;0,"CON AVANCE","EN TERMINO"))))</f>
        <v>VENCIDA</v>
      </c>
      <c r="W230" s="125" t="str">
        <f>IF(A230&lt;&gt;"",IF(AC230=1,"VENCIDO",IF(AC230=2,"PRÓXIMO A VENCER",IF(AC230=3,"EN TERMINO",IF(AC230=4,"CON AVANCE",IF(AC230=5,"CUMPLIDO",))))),"")</f>
        <v>VENCIDO</v>
      </c>
      <c r="X230" s="163" t="s">
        <v>1513</v>
      </c>
      <c r="Y230" s="117" t="str">
        <f t="shared" si="53"/>
        <v>H22AT75-OCAD</v>
      </c>
      <c r="Z230" s="126">
        <f>IF(A230&lt;&gt;"",1,Z229+1)</f>
        <v>1</v>
      </c>
      <c r="AA230" s="126" t="str">
        <f t="shared" si="54"/>
        <v>H22AT75-OCAD - 1</v>
      </c>
      <c r="AB230" s="127">
        <f t="shared" si="50"/>
        <v>1</v>
      </c>
      <c r="AC230" s="127">
        <f t="shared" si="51"/>
        <v>1</v>
      </c>
      <c r="AD230" s="127" t="str">
        <f>IF(A230&lt;&gt;"",MID(F230,1,FIND(" ",F230,1)-1),AD229)</f>
        <v>H22AT75-OCAD</v>
      </c>
      <c r="AE230" s="127" t="str">
        <f t="shared" si="52"/>
        <v>H22AT75-OCAD</v>
      </c>
      <c r="AF230" s="128"/>
      <c r="AG230" s="129"/>
      <c r="AH230" s="130"/>
    </row>
    <row r="231" spans="1:34" s="131" customFormat="1" ht="220.5" customHeight="1" x14ac:dyDescent="0.2">
      <c r="A231" s="117">
        <f>IF(ISBLANK(D231),"",COUNTA($D$2:D231))</f>
        <v>178</v>
      </c>
      <c r="B231" s="118">
        <f t="shared" si="55"/>
        <v>230</v>
      </c>
      <c r="C231" s="118"/>
      <c r="D231" s="121" t="s">
        <v>711</v>
      </c>
      <c r="E231" s="118" t="s">
        <v>1365</v>
      </c>
      <c r="F231" s="139" t="s">
        <v>1359</v>
      </c>
      <c r="G231" s="139" t="s">
        <v>1360</v>
      </c>
      <c r="H231" s="120" t="s">
        <v>1361</v>
      </c>
      <c r="I231" s="120" t="s">
        <v>1361</v>
      </c>
      <c r="J231" s="120" t="s">
        <v>1357</v>
      </c>
      <c r="K231" s="121">
        <v>1</v>
      </c>
      <c r="L231" s="158">
        <v>44055</v>
      </c>
      <c r="M231" s="158">
        <v>44104</v>
      </c>
      <c r="N231" s="145">
        <f t="shared" ref="N231:N242" si="59">(+M231-L231)/7</f>
        <v>7</v>
      </c>
      <c r="O231" s="121" t="s">
        <v>1696</v>
      </c>
      <c r="P231" s="121">
        <v>0</v>
      </c>
      <c r="Q231" s="146">
        <f>IF(P231/K231&gt;1,100,+P231/K231*100)</f>
        <v>0</v>
      </c>
      <c r="R231" s="123">
        <f>+N231*Q231/100</f>
        <v>0</v>
      </c>
      <c r="S231" s="123">
        <f>IF(M231&lt;=$AG$1,R231,0)</f>
        <v>0</v>
      </c>
      <c r="T231" s="123">
        <f>IF($AG$1&gt;=M231,N231,0)</f>
        <v>7</v>
      </c>
      <c r="U231" s="121"/>
      <c r="V231" s="125" t="str">
        <f>IF(Q231=100,"CUMPLIDA",IF(M231-$AG$1&lt;0,"VENCIDA",IF(M231-$AG$1&lt;=30,"PRÓXIMA A VENCER",IF(Q231&gt;0,"CON AVANCE","EN TERMINO"))))</f>
        <v>VENCIDA</v>
      </c>
      <c r="W231" s="125" t="str">
        <f>IF(A231&lt;&gt;"",IF(AC231=1,"VENCIDO",IF(AC231=2,"PRÓXIMO A VENCER",IF(AC231=3,"EN TERMINO",IF(AC231=4,"CON AVANCE",IF(AC231=5,"CUMPLIDO",))))),"")</f>
        <v>VENCIDO</v>
      </c>
      <c r="X231" s="167" t="s">
        <v>1364</v>
      </c>
      <c r="Y231" s="117" t="str">
        <f t="shared" si="53"/>
        <v>H11AEFC</v>
      </c>
      <c r="Z231" s="126">
        <f>IF(A231&lt;&gt;"",1,Z230+1)</f>
        <v>1</v>
      </c>
      <c r="AA231" s="126" t="str">
        <f t="shared" si="54"/>
        <v>H11AEFC - 1</v>
      </c>
      <c r="AB231" s="127">
        <f t="shared" si="50"/>
        <v>1</v>
      </c>
      <c r="AC231" s="127">
        <f t="shared" si="51"/>
        <v>1</v>
      </c>
      <c r="AD231" s="127" t="str">
        <f>IF(A231&lt;&gt;"",MID(F231,1,FIND(" ",F231,1)-1),AD230)</f>
        <v>H11AEFC.</v>
      </c>
      <c r="AE231" s="127" t="str">
        <f t="shared" si="52"/>
        <v>H11AEFC</v>
      </c>
      <c r="AF231" s="128"/>
      <c r="AG231" s="129"/>
      <c r="AH231" s="130"/>
    </row>
    <row r="232" spans="1:34" s="131" customFormat="1" ht="219.75" customHeight="1" x14ac:dyDescent="0.2">
      <c r="A232" s="117" t="str">
        <f>IF(ISBLANK(D232),"",COUNTA($D$2:D232))</f>
        <v/>
      </c>
      <c r="B232" s="118">
        <f t="shared" si="55"/>
        <v>231</v>
      </c>
      <c r="C232" s="118"/>
      <c r="D232" s="121"/>
      <c r="E232" s="118" t="s">
        <v>1365</v>
      </c>
      <c r="F232" s="139" t="s">
        <v>1362</v>
      </c>
      <c r="G232" s="139" t="s">
        <v>1360</v>
      </c>
      <c r="H232" s="120" t="s">
        <v>1363</v>
      </c>
      <c r="I232" s="120" t="s">
        <v>1363</v>
      </c>
      <c r="J232" s="120" t="s">
        <v>1358</v>
      </c>
      <c r="K232" s="121">
        <v>1</v>
      </c>
      <c r="L232" s="158">
        <v>44105</v>
      </c>
      <c r="M232" s="158">
        <v>44165</v>
      </c>
      <c r="N232" s="145">
        <f t="shared" si="59"/>
        <v>8.5714285714285712</v>
      </c>
      <c r="O232" s="121" t="s">
        <v>1696</v>
      </c>
      <c r="P232" s="121">
        <v>0</v>
      </c>
      <c r="Q232" s="146">
        <f>IF(P232/K232&gt;1,100,+P232/K232*100)</f>
        <v>0</v>
      </c>
      <c r="R232" s="123">
        <f>+N232*Q232/100</f>
        <v>0</v>
      </c>
      <c r="S232" s="123">
        <f>IF(M232&lt;=$AG$1,R232,0)</f>
        <v>0</v>
      </c>
      <c r="T232" s="123">
        <f>IF($AG$1&gt;=M232,N232,0)</f>
        <v>8.5714285714285712</v>
      </c>
      <c r="U232" s="121"/>
      <c r="V232" s="125" t="str">
        <f>IF(Q232=100,"CUMPLIDA",IF(M232-$AG$1&lt;0,"VENCIDA",IF(M232-$AG$1&lt;=30,"PRÓXIMA A VENCER",IF(Q232&gt;0,"CON AVANCE","EN TERMINO"))))</f>
        <v>VENCIDA</v>
      </c>
      <c r="W232" s="125" t="str">
        <f>IF(A232&lt;&gt;"",IF(AC232=1,"VENCIDO",IF(AC232=2,"PRÓXIMO A VENCER",IF(AC232=3,"EN TERMINO",IF(AC232=4,"CON AVANCE",IF(AC232=5,"CUMPLIDO",))))),"")</f>
        <v/>
      </c>
      <c r="X232" s="167" t="s">
        <v>1364</v>
      </c>
      <c r="Y232" s="117" t="str">
        <f t="shared" si="53"/>
        <v>H11AEFC</v>
      </c>
      <c r="Z232" s="126">
        <f>IF(A232&lt;&gt;"",1,Z231+1)</f>
        <v>2</v>
      </c>
      <c r="AA232" s="126" t="str">
        <f t="shared" si="54"/>
        <v>H11AEFC - 2</v>
      </c>
      <c r="AB232" s="127">
        <f t="shared" si="50"/>
        <v>1</v>
      </c>
      <c r="AC232" s="127">
        <f t="shared" si="51"/>
        <v>1</v>
      </c>
      <c r="AD232" s="127" t="str">
        <f>IF(A232&lt;&gt;"",MID(F232,1,FIND(" ",F232,1)-1),AD231)</f>
        <v>H11AEFC.</v>
      </c>
      <c r="AE232" s="127" t="str">
        <f t="shared" si="52"/>
        <v>H11AEFC</v>
      </c>
      <c r="AF232" s="128"/>
      <c r="AG232" s="129"/>
      <c r="AH232" s="130"/>
    </row>
    <row r="233" spans="1:34" s="131" customFormat="1" ht="350.1" customHeight="1" x14ac:dyDescent="0.2">
      <c r="A233" s="117">
        <f>IF(ISBLANK(D233),"",COUNTA($D$2:D233))</f>
        <v>179</v>
      </c>
      <c r="B233" s="118">
        <f t="shared" si="55"/>
        <v>232</v>
      </c>
      <c r="C233" s="118"/>
      <c r="D233" s="121" t="s">
        <v>710</v>
      </c>
      <c r="E233" s="121" t="s">
        <v>1248</v>
      </c>
      <c r="F233" s="139" t="s">
        <v>1249</v>
      </c>
      <c r="G233" s="139" t="s">
        <v>1250</v>
      </c>
      <c r="H233" s="120" t="s">
        <v>1296</v>
      </c>
      <c r="I233" s="120" t="s">
        <v>1251</v>
      </c>
      <c r="J233" s="121" t="s">
        <v>1252</v>
      </c>
      <c r="K233" s="121">
        <v>6</v>
      </c>
      <c r="L233" s="158">
        <v>44056</v>
      </c>
      <c r="M233" s="158">
        <v>44226</v>
      </c>
      <c r="N233" s="145">
        <f t="shared" si="59"/>
        <v>24.285714285714285</v>
      </c>
      <c r="O233" s="121" t="s">
        <v>1709</v>
      </c>
      <c r="P233" s="121">
        <v>6</v>
      </c>
      <c r="Q233" s="146">
        <f>IF(P233/K233&gt;1,100,+P233/K233*100)</f>
        <v>100</v>
      </c>
      <c r="R233" s="123">
        <f>+N233*Q233/100</f>
        <v>24.285714285714285</v>
      </c>
      <c r="S233" s="123">
        <f>IF(M233&lt;=$AG$1,R233,0)</f>
        <v>24.285714285714285</v>
      </c>
      <c r="T233" s="123">
        <f>IF($AG$1&gt;=M233,N233,0)</f>
        <v>24.285714285714285</v>
      </c>
      <c r="U233" s="121" t="s">
        <v>1527</v>
      </c>
      <c r="V233" s="125" t="str">
        <f>IF(Q233=100,"CUMPLIDA",IF(M233-$AG$1&lt;0,"VENCIDA",IF(M233-$AG$1&lt;=30,"PRÓXIMA A VENCER",IF(Q233&gt;0,"CON AVANCE","EN TERMINO"))))</f>
        <v>CUMPLIDA</v>
      </c>
      <c r="W233" s="125" t="str">
        <f>IF(A233&lt;&gt;"",IF(AC233=1,"VENCIDO",IF(AC233=2,"PRÓXIMO A VENCER",IF(AC233=3,"EN TERMINO",IF(AC233=4,"CON AVANCE",IF(AC233=5,"CUMPLIDO",))))),"")</f>
        <v>CUMPLIDO</v>
      </c>
      <c r="X233" s="167" t="s">
        <v>1293</v>
      </c>
      <c r="Y233" s="117" t="str">
        <f t="shared" si="53"/>
        <v>H2AF19</v>
      </c>
      <c r="Z233" s="126">
        <f>IF(A233&lt;&gt;"",1,Z232+1)</f>
        <v>1</v>
      </c>
      <c r="AA233" s="126" t="str">
        <f t="shared" si="54"/>
        <v>H2AF19 - 1</v>
      </c>
      <c r="AB233" s="127">
        <f t="shared" si="50"/>
        <v>5</v>
      </c>
      <c r="AC233" s="127">
        <f t="shared" si="51"/>
        <v>5</v>
      </c>
      <c r="AD233" s="127" t="str">
        <f>IF(A233&lt;&gt;"",MID(F233,1,FIND(" ",F233,1)-1),AD232)</f>
        <v>H2AF19.</v>
      </c>
      <c r="AE233" s="127" t="str">
        <f t="shared" si="52"/>
        <v>H2AF19</v>
      </c>
      <c r="AF233" s="128"/>
      <c r="AG233" s="129"/>
      <c r="AH233" s="130"/>
    </row>
    <row r="234" spans="1:34" s="131" customFormat="1" ht="350.1" customHeight="1" x14ac:dyDescent="0.2">
      <c r="A234" s="117">
        <f>IF(ISBLANK(D234),"",COUNTA($D$2:D234))</f>
        <v>180</v>
      </c>
      <c r="B234" s="118">
        <f t="shared" si="55"/>
        <v>233</v>
      </c>
      <c r="C234" s="118"/>
      <c r="D234" s="121" t="s">
        <v>1253</v>
      </c>
      <c r="E234" s="121" t="s">
        <v>1254</v>
      </c>
      <c r="F234" s="139" t="s">
        <v>1255</v>
      </c>
      <c r="G234" s="139" t="s">
        <v>1256</v>
      </c>
      <c r="H234" s="120" t="s">
        <v>1257</v>
      </c>
      <c r="I234" s="120" t="s">
        <v>1258</v>
      </c>
      <c r="J234" s="121" t="s">
        <v>1259</v>
      </c>
      <c r="K234" s="121">
        <v>1</v>
      </c>
      <c r="L234" s="158">
        <v>44056</v>
      </c>
      <c r="M234" s="158">
        <v>44165</v>
      </c>
      <c r="N234" s="145">
        <f t="shared" si="59"/>
        <v>15.571428571428571</v>
      </c>
      <c r="O234" s="121" t="s">
        <v>1247</v>
      </c>
      <c r="P234" s="121">
        <v>1</v>
      </c>
      <c r="Q234" s="146">
        <f>IF(P234/K234&gt;1,100,+P234/K234*100)</f>
        <v>100</v>
      </c>
      <c r="R234" s="123">
        <f>+N234*Q234/100</f>
        <v>15.571428571428571</v>
      </c>
      <c r="S234" s="123">
        <f>IF(M234&lt;=$AG$1,R234,0)</f>
        <v>15.571428571428571</v>
      </c>
      <c r="T234" s="123">
        <f>IF($AG$1&gt;=M234,N234,0)</f>
        <v>15.571428571428571</v>
      </c>
      <c r="U234" s="121" t="s">
        <v>1527</v>
      </c>
      <c r="V234" s="125" t="str">
        <f>IF(Q234=100,"CUMPLIDA",IF(M234-$AG$1&lt;0,"VENCIDA",IF(M234-$AG$1&lt;=30,"PRÓXIMA A VENCER",IF(Q234&gt;0,"CON AVANCE","EN TERMINO"))))</f>
        <v>CUMPLIDA</v>
      </c>
      <c r="W234" s="125" t="str">
        <f>IF(A234&lt;&gt;"",IF(AC234=1,"VENCIDO",IF(AC234=2,"PRÓXIMO A VENCER",IF(AC234=3,"EN TERMINO",IF(AC234=4,"CON AVANCE",IF(AC234=5,"CUMPLIDO",))))),"")</f>
        <v>CUMPLIDO</v>
      </c>
      <c r="X234" s="167" t="s">
        <v>1293</v>
      </c>
      <c r="Y234" s="117" t="str">
        <f t="shared" si="53"/>
        <v>H4AF19</v>
      </c>
      <c r="Z234" s="126">
        <f>IF(A234&lt;&gt;"",1,Z233+1)</f>
        <v>1</v>
      </c>
      <c r="AA234" s="126" t="str">
        <f t="shared" si="54"/>
        <v>H4AF19 - 1</v>
      </c>
      <c r="AB234" s="127">
        <f t="shared" si="50"/>
        <v>5</v>
      </c>
      <c r="AC234" s="127">
        <f t="shared" si="51"/>
        <v>5</v>
      </c>
      <c r="AD234" s="127" t="str">
        <f>IF(A234&lt;&gt;"",MID(F234,1,FIND(" ",F234,1)-1),AD233)</f>
        <v>H4AF19.</v>
      </c>
      <c r="AE234" s="127" t="str">
        <f t="shared" si="52"/>
        <v>H4AF19</v>
      </c>
      <c r="AF234" s="128"/>
      <c r="AG234" s="129"/>
      <c r="AH234" s="130"/>
    </row>
    <row r="235" spans="1:34" s="131" customFormat="1" ht="350.1" customHeight="1" x14ac:dyDescent="0.2">
      <c r="A235" s="117">
        <f>IF(ISBLANK(D235),"",COUNTA($D$2:D235))</f>
        <v>181</v>
      </c>
      <c r="B235" s="118">
        <f t="shared" si="55"/>
        <v>234</v>
      </c>
      <c r="C235" s="118"/>
      <c r="D235" s="121" t="s">
        <v>711</v>
      </c>
      <c r="E235" s="121" t="s">
        <v>1254</v>
      </c>
      <c r="F235" s="139" t="s">
        <v>1261</v>
      </c>
      <c r="G235" s="139" t="s">
        <v>1262</v>
      </c>
      <c r="H235" s="120" t="s">
        <v>1263</v>
      </c>
      <c r="I235" s="120" t="s">
        <v>1251</v>
      </c>
      <c r="J235" s="121" t="s">
        <v>1252</v>
      </c>
      <c r="K235" s="121">
        <v>6</v>
      </c>
      <c r="L235" s="158">
        <v>44056</v>
      </c>
      <c r="M235" s="158">
        <v>44226</v>
      </c>
      <c r="N235" s="145">
        <f t="shared" si="59"/>
        <v>24.285714285714285</v>
      </c>
      <c r="O235" s="121" t="s">
        <v>1710</v>
      </c>
      <c r="P235" s="121">
        <v>6</v>
      </c>
      <c r="Q235" s="146">
        <f>IF(P235/K235&gt;1,100,+P235/K235*100)</f>
        <v>100</v>
      </c>
      <c r="R235" s="123">
        <f>+N235*Q235/100</f>
        <v>24.285714285714285</v>
      </c>
      <c r="S235" s="123">
        <f>IF(M235&lt;=$AG$1,R235,0)</f>
        <v>24.285714285714285</v>
      </c>
      <c r="T235" s="123">
        <f>IF($AG$1&gt;=M235,N235,0)</f>
        <v>24.285714285714285</v>
      </c>
      <c r="U235" s="121" t="s">
        <v>1527</v>
      </c>
      <c r="V235" s="125" t="str">
        <f>IF(Q235=100,"CUMPLIDA",IF(M235-$AG$1&lt;0,"VENCIDA",IF(M235-$AG$1&lt;=30,"PRÓXIMA A VENCER",IF(Q235&gt;0,"CON AVANCE","EN TERMINO"))))</f>
        <v>CUMPLIDA</v>
      </c>
      <c r="W235" s="125" t="str">
        <f>IF(A235&lt;&gt;"",IF(AC235=1,"VENCIDO",IF(AC235=2,"PRÓXIMO A VENCER",IF(AC235=3,"EN TERMINO",IF(AC235=4,"CON AVANCE",IF(AC235=5,"CUMPLIDO",))))),"")</f>
        <v>CUMPLIDO</v>
      </c>
      <c r="X235" s="167" t="s">
        <v>1293</v>
      </c>
      <c r="Y235" s="117" t="str">
        <f t="shared" si="53"/>
        <v>H9AF19</v>
      </c>
      <c r="Z235" s="126">
        <f>IF(A235&lt;&gt;"",1,Z234+1)</f>
        <v>1</v>
      </c>
      <c r="AA235" s="126" t="str">
        <f t="shared" si="54"/>
        <v>H9AF19 - 1</v>
      </c>
      <c r="AB235" s="127">
        <f t="shared" si="50"/>
        <v>5</v>
      </c>
      <c r="AC235" s="127">
        <f t="shared" si="51"/>
        <v>5</v>
      </c>
      <c r="AD235" s="127" t="str">
        <f>IF(A235&lt;&gt;"",MID(F235,1,FIND(" ",F235,1)-1),AD234)</f>
        <v>H9AF19.</v>
      </c>
      <c r="AE235" s="127" t="str">
        <f t="shared" si="52"/>
        <v>H9AF19</v>
      </c>
      <c r="AF235" s="128"/>
      <c r="AG235" s="129"/>
      <c r="AH235" s="130"/>
    </row>
    <row r="236" spans="1:34" s="131" customFormat="1" ht="350.1" customHeight="1" x14ac:dyDescent="0.2">
      <c r="A236" s="117">
        <f>IF(ISBLANK(D236),"",COUNTA($D$2:D236))</f>
        <v>182</v>
      </c>
      <c r="B236" s="118">
        <f t="shared" si="55"/>
        <v>235</v>
      </c>
      <c r="C236" s="118"/>
      <c r="D236" s="121" t="s">
        <v>711</v>
      </c>
      <c r="E236" s="121" t="s">
        <v>1264</v>
      </c>
      <c r="F236" s="139" t="s">
        <v>1265</v>
      </c>
      <c r="G236" s="139" t="s">
        <v>1266</v>
      </c>
      <c r="H236" s="120" t="s">
        <v>1238</v>
      </c>
      <c r="I236" s="120" t="s">
        <v>1245</v>
      </c>
      <c r="J236" s="121" t="s">
        <v>1240</v>
      </c>
      <c r="K236" s="121">
        <v>1</v>
      </c>
      <c r="L236" s="158">
        <v>44056</v>
      </c>
      <c r="M236" s="158">
        <v>44196</v>
      </c>
      <c r="N236" s="145">
        <f t="shared" si="59"/>
        <v>20</v>
      </c>
      <c r="O236" s="121" t="s">
        <v>1700</v>
      </c>
      <c r="P236" s="121">
        <v>1</v>
      </c>
      <c r="Q236" s="146">
        <f>IF(P236/K236&gt;1,100,+P236/K236*100)</f>
        <v>100</v>
      </c>
      <c r="R236" s="123">
        <f>+N236*Q236/100</f>
        <v>20</v>
      </c>
      <c r="S236" s="123">
        <f>IF(M236&lt;=$AG$1,R236,0)</f>
        <v>20</v>
      </c>
      <c r="T236" s="123">
        <f>IF($AG$1&gt;=M236,N236,0)</f>
        <v>20</v>
      </c>
      <c r="U236" s="121" t="s">
        <v>1527</v>
      </c>
      <c r="V236" s="125" t="str">
        <f>IF(Q236=100,"CUMPLIDA",IF(M236-$AG$1&lt;0,"VENCIDA",IF(M236-$AG$1&lt;=30,"PRÓXIMA A VENCER",IF(Q236&gt;0,"CON AVANCE","EN TERMINO"))))</f>
        <v>CUMPLIDA</v>
      </c>
      <c r="W236" s="125" t="str">
        <f>IF(A236&lt;&gt;"",IF(AC236=1,"VENCIDO",IF(AC236=2,"PRÓXIMO A VENCER",IF(AC236=3,"EN TERMINO",IF(AC236=4,"CON AVANCE",IF(AC236=5,"CUMPLIDO",))))),"")</f>
        <v>CUMPLIDO</v>
      </c>
      <c r="X236" s="167" t="s">
        <v>1293</v>
      </c>
      <c r="Y236" s="117" t="str">
        <f t="shared" si="53"/>
        <v>H15AF19</v>
      </c>
      <c r="Z236" s="126">
        <f>IF(A236&lt;&gt;"",1,Z235+1)</f>
        <v>1</v>
      </c>
      <c r="AA236" s="126" t="str">
        <f t="shared" si="54"/>
        <v>H15AF19 - 1</v>
      </c>
      <c r="AB236" s="127">
        <f t="shared" si="50"/>
        <v>5</v>
      </c>
      <c r="AC236" s="127">
        <f t="shared" si="51"/>
        <v>5</v>
      </c>
      <c r="AD236" s="127" t="str">
        <f>IF(A236&lt;&gt;"",MID(F236,1,FIND(" ",F236,1)-1),AD235)</f>
        <v>H15AF19.</v>
      </c>
      <c r="AE236" s="127" t="str">
        <f t="shared" si="52"/>
        <v>H15AF19</v>
      </c>
      <c r="AF236" s="128"/>
      <c r="AG236" s="129"/>
      <c r="AH236" s="130"/>
    </row>
    <row r="237" spans="1:34" s="131" customFormat="1" ht="350.1" customHeight="1" x14ac:dyDescent="0.2">
      <c r="A237" s="117">
        <f>IF(ISBLANK(D237),"",COUNTA($D$2:D237))</f>
        <v>183</v>
      </c>
      <c r="B237" s="118">
        <f t="shared" si="55"/>
        <v>236</v>
      </c>
      <c r="C237" s="118"/>
      <c r="D237" s="121" t="s">
        <v>710</v>
      </c>
      <c r="E237" s="121" t="s">
        <v>1241</v>
      </c>
      <c r="F237" s="139" t="s">
        <v>1267</v>
      </c>
      <c r="G237" s="139" t="s">
        <v>1268</v>
      </c>
      <c r="H237" s="120" t="s">
        <v>1238</v>
      </c>
      <c r="I237" s="120" t="s">
        <v>1245</v>
      </c>
      <c r="J237" s="121" t="s">
        <v>1240</v>
      </c>
      <c r="K237" s="121">
        <v>1</v>
      </c>
      <c r="L237" s="158">
        <v>44056</v>
      </c>
      <c r="M237" s="158">
        <v>44196</v>
      </c>
      <c r="N237" s="145">
        <f t="shared" si="59"/>
        <v>20</v>
      </c>
      <c r="O237" s="121" t="s">
        <v>1701</v>
      </c>
      <c r="P237" s="121">
        <v>1</v>
      </c>
      <c r="Q237" s="146">
        <f>IF(P237/K237&gt;1,100,+P237/K237*100)</f>
        <v>100</v>
      </c>
      <c r="R237" s="123">
        <f>+N237*Q237/100</f>
        <v>20</v>
      </c>
      <c r="S237" s="123">
        <f>IF(M237&lt;=$AG$1,R237,0)</f>
        <v>20</v>
      </c>
      <c r="T237" s="123">
        <f>IF($AG$1&gt;=M237,N237,0)</f>
        <v>20</v>
      </c>
      <c r="U237" s="121" t="s">
        <v>1527</v>
      </c>
      <c r="V237" s="125" t="str">
        <f>IF(Q237=100,"CUMPLIDA",IF(M237-$AG$1&lt;0,"VENCIDA",IF(M237-$AG$1&lt;=30,"PRÓXIMA A VENCER",IF(Q237&gt;0,"CON AVANCE","EN TERMINO"))))</f>
        <v>CUMPLIDA</v>
      </c>
      <c r="W237" s="125" t="str">
        <f>IF(A237&lt;&gt;"",IF(AC237=1,"VENCIDO",IF(AC237=2,"PRÓXIMO A VENCER",IF(AC237=3,"EN TERMINO",IF(AC237=4,"CON AVANCE",IF(AC237=5,"CUMPLIDO",))))),"")</f>
        <v>CUMPLIDO</v>
      </c>
      <c r="X237" s="167" t="s">
        <v>1293</v>
      </c>
      <c r="Y237" s="117" t="str">
        <f t="shared" si="53"/>
        <v>H17AF19</v>
      </c>
      <c r="Z237" s="126">
        <f>IF(A237&lt;&gt;"",1,Z236+1)</f>
        <v>1</v>
      </c>
      <c r="AA237" s="126" t="str">
        <f t="shared" si="54"/>
        <v>H17AF19 - 1</v>
      </c>
      <c r="AB237" s="127">
        <f t="shared" si="50"/>
        <v>5</v>
      </c>
      <c r="AC237" s="127">
        <f t="shared" si="51"/>
        <v>5</v>
      </c>
      <c r="AD237" s="127" t="str">
        <f>IF(A237&lt;&gt;"",MID(F237,1,FIND(" ",F237,1)-1),AD236)</f>
        <v>H17AF19.</v>
      </c>
      <c r="AE237" s="127" t="str">
        <f t="shared" si="52"/>
        <v>H17AF19</v>
      </c>
      <c r="AF237" s="128"/>
      <c r="AG237" s="129"/>
      <c r="AH237" s="130"/>
    </row>
    <row r="238" spans="1:34" s="131" customFormat="1" ht="350.1" customHeight="1" x14ac:dyDescent="0.2">
      <c r="A238" s="117">
        <f>IF(ISBLANK(D238),"",COUNTA($D$2:D238))</f>
        <v>184</v>
      </c>
      <c r="B238" s="118">
        <f t="shared" si="55"/>
        <v>237</v>
      </c>
      <c r="C238" s="118"/>
      <c r="D238" s="168" t="s">
        <v>1269</v>
      </c>
      <c r="E238" s="121" t="s">
        <v>1241</v>
      </c>
      <c r="F238" s="139" t="s">
        <v>1286</v>
      </c>
      <c r="G238" s="139" t="s">
        <v>1270</v>
      </c>
      <c r="H238" s="120" t="s">
        <v>1238</v>
      </c>
      <c r="I238" s="120" t="s">
        <v>1245</v>
      </c>
      <c r="J238" s="121" t="s">
        <v>1240</v>
      </c>
      <c r="K238" s="121">
        <v>1</v>
      </c>
      <c r="L238" s="158">
        <v>44056</v>
      </c>
      <c r="M238" s="158">
        <v>44196</v>
      </c>
      <c r="N238" s="145">
        <f t="shared" si="59"/>
        <v>20</v>
      </c>
      <c r="O238" s="121" t="s">
        <v>1701</v>
      </c>
      <c r="P238" s="121">
        <v>1</v>
      </c>
      <c r="Q238" s="146">
        <f>IF(P238/K238&gt;1,100,+P238/K238*100)</f>
        <v>100</v>
      </c>
      <c r="R238" s="123">
        <f>+N238*Q238/100</f>
        <v>20</v>
      </c>
      <c r="S238" s="123">
        <f>IF(M238&lt;=$AG$1,R238,0)</f>
        <v>20</v>
      </c>
      <c r="T238" s="123">
        <f>IF($AG$1&gt;=M238,N238,0)</f>
        <v>20</v>
      </c>
      <c r="U238" s="121" t="s">
        <v>1527</v>
      </c>
      <c r="V238" s="125" t="str">
        <f>IF(Q238=100,"CUMPLIDA",IF(M238-$AG$1&lt;0,"VENCIDA",IF(M238-$AG$1&lt;=30,"PRÓXIMA A VENCER",IF(Q238&gt;0,"CON AVANCE","EN TERMINO"))))</f>
        <v>CUMPLIDA</v>
      </c>
      <c r="W238" s="125" t="str">
        <f>IF(A238&lt;&gt;"",IF(AC238=1,"VENCIDO",IF(AC238=2,"PRÓXIMO A VENCER",IF(AC238=3,"EN TERMINO",IF(AC238=4,"CON AVANCE",IF(AC238=5,"CUMPLIDO",))))),"")</f>
        <v>CUMPLIDO</v>
      </c>
      <c r="X238" s="167" t="s">
        <v>1293</v>
      </c>
      <c r="Y238" s="117" t="str">
        <f t="shared" si="53"/>
        <v>H18AF19</v>
      </c>
      <c r="Z238" s="126">
        <f>IF(A238&lt;&gt;"",1,Z237+1)</f>
        <v>1</v>
      </c>
      <c r="AA238" s="126" t="str">
        <f t="shared" si="54"/>
        <v>H18AF19 - 1</v>
      </c>
      <c r="AB238" s="127">
        <f t="shared" si="50"/>
        <v>5</v>
      </c>
      <c r="AC238" s="127">
        <f t="shared" si="51"/>
        <v>5</v>
      </c>
      <c r="AD238" s="127" t="str">
        <f>IF(A238&lt;&gt;"",MID(F238,1,FIND(" ",F238,1)-1),AD237)</f>
        <v>H18AF19.</v>
      </c>
      <c r="AE238" s="127" t="str">
        <f t="shared" si="52"/>
        <v>H18AF19</v>
      </c>
      <c r="AF238" s="128"/>
      <c r="AG238" s="129"/>
      <c r="AH238" s="130"/>
    </row>
    <row r="239" spans="1:34" s="131" customFormat="1" ht="350.1" customHeight="1" x14ac:dyDescent="0.2">
      <c r="A239" s="117">
        <f>IF(ISBLANK(D239),"",COUNTA($D$2:D239))</f>
        <v>185</v>
      </c>
      <c r="B239" s="118">
        <f t="shared" si="55"/>
        <v>238</v>
      </c>
      <c r="C239" s="118"/>
      <c r="D239" s="121" t="s">
        <v>710</v>
      </c>
      <c r="E239" s="121" t="s">
        <v>1271</v>
      </c>
      <c r="F239" s="139" t="s">
        <v>1272</v>
      </c>
      <c r="G239" s="139" t="s">
        <v>1273</v>
      </c>
      <c r="H239" s="120" t="s">
        <v>1238</v>
      </c>
      <c r="I239" s="120" t="s">
        <v>1245</v>
      </c>
      <c r="J239" s="121" t="s">
        <v>1240</v>
      </c>
      <c r="K239" s="121">
        <v>1</v>
      </c>
      <c r="L239" s="158">
        <v>44056</v>
      </c>
      <c r="M239" s="158">
        <v>44196</v>
      </c>
      <c r="N239" s="145">
        <f t="shared" si="59"/>
        <v>20</v>
      </c>
      <c r="O239" s="121" t="s">
        <v>1705</v>
      </c>
      <c r="P239" s="121">
        <v>1</v>
      </c>
      <c r="Q239" s="146">
        <f>IF(P239/K239&gt;1,100,+P239/K239*100)</f>
        <v>100</v>
      </c>
      <c r="R239" s="123">
        <f>+N239*Q239/100</f>
        <v>20</v>
      </c>
      <c r="S239" s="123">
        <f>IF(M239&lt;=$AG$1,R239,0)</f>
        <v>20</v>
      </c>
      <c r="T239" s="123">
        <f>IF($AG$1&gt;=M239,N239,0)</f>
        <v>20</v>
      </c>
      <c r="U239" s="121"/>
      <c r="V239" s="125" t="str">
        <f>IF(Q239=100,"CUMPLIDA",IF(M239-$AG$1&lt;0,"VENCIDA",IF(M239-$AG$1&lt;=30,"PRÓXIMA A VENCER",IF(Q239&gt;0,"CON AVANCE","EN TERMINO"))))</f>
        <v>CUMPLIDA</v>
      </c>
      <c r="W239" s="125" t="str">
        <f>IF(A239&lt;&gt;"",IF(AC239=1,"VENCIDO",IF(AC239=2,"PRÓXIMO A VENCER",IF(AC239=3,"EN TERMINO",IF(AC239=4,"CON AVANCE",IF(AC239=5,"CUMPLIDO",))))),"")</f>
        <v>CUMPLIDO</v>
      </c>
      <c r="X239" s="167" t="s">
        <v>1293</v>
      </c>
      <c r="Y239" s="117" t="str">
        <f t="shared" si="53"/>
        <v>H19AF19</v>
      </c>
      <c r="Z239" s="126">
        <f>IF(A239&lt;&gt;"",1,Z238+1)</f>
        <v>1</v>
      </c>
      <c r="AA239" s="126" t="str">
        <f t="shared" si="54"/>
        <v>H19AF19 - 1</v>
      </c>
      <c r="AB239" s="127">
        <f t="shared" si="50"/>
        <v>5</v>
      </c>
      <c r="AC239" s="127">
        <f t="shared" si="51"/>
        <v>5</v>
      </c>
      <c r="AD239" s="127" t="str">
        <f>IF(A239&lt;&gt;"",MID(F239,1,FIND(" ",F239,1)-1),AD238)</f>
        <v>H19AF19.</v>
      </c>
      <c r="AE239" s="127" t="str">
        <f t="shared" si="52"/>
        <v>H19AF19</v>
      </c>
      <c r="AF239" s="128"/>
      <c r="AG239" s="129"/>
      <c r="AH239" s="130"/>
    </row>
    <row r="240" spans="1:34" s="131" customFormat="1" ht="371.25" customHeight="1" x14ac:dyDescent="0.2">
      <c r="A240" s="117">
        <f>IF(ISBLANK(D240),"",COUNTA($D$2:D240))</f>
        <v>186</v>
      </c>
      <c r="B240" s="118">
        <f t="shared" si="55"/>
        <v>239</v>
      </c>
      <c r="C240" s="118"/>
      <c r="D240" s="121" t="s">
        <v>1274</v>
      </c>
      <c r="E240" s="121" t="s">
        <v>1275</v>
      </c>
      <c r="F240" s="139" t="s">
        <v>1318</v>
      </c>
      <c r="G240" s="139" t="s">
        <v>1276</v>
      </c>
      <c r="H240" s="120" t="s">
        <v>1277</v>
      </c>
      <c r="I240" s="120" t="s">
        <v>1278</v>
      </c>
      <c r="J240" s="121" t="s">
        <v>1279</v>
      </c>
      <c r="K240" s="121">
        <v>1</v>
      </c>
      <c r="L240" s="158">
        <v>44056</v>
      </c>
      <c r="M240" s="158">
        <v>44165</v>
      </c>
      <c r="N240" s="145">
        <f t="shared" si="59"/>
        <v>15.571428571428571</v>
      </c>
      <c r="O240" s="121" t="s">
        <v>2195</v>
      </c>
      <c r="P240" s="121">
        <v>0.3</v>
      </c>
      <c r="Q240" s="146">
        <f>IF(P240/K240&gt;1,100,+P240/K240*100)</f>
        <v>30</v>
      </c>
      <c r="R240" s="123">
        <f>+N240*Q240/100</f>
        <v>4.6714285714285708</v>
      </c>
      <c r="S240" s="123">
        <f>IF(M240&lt;=$AG$1,R240,0)</f>
        <v>4.6714285714285708</v>
      </c>
      <c r="T240" s="123">
        <f>IF($AG$1&gt;=M240,N240,0)</f>
        <v>15.571428571428571</v>
      </c>
      <c r="U240" s="121"/>
      <c r="V240" s="125" t="str">
        <f>IF(Q240=100,"CUMPLIDA",IF(M240-$AG$1&lt;0,"VENCIDA",IF(M240-$AG$1&lt;=30,"PRÓXIMA A VENCER",IF(Q240&gt;0,"CON AVANCE","EN TERMINO"))))</f>
        <v>VENCIDA</v>
      </c>
      <c r="W240" s="125" t="str">
        <f>IF(A240&lt;&gt;"",IF(AC240=1,"VENCIDO",IF(AC240=2,"PRÓXIMO A VENCER",IF(AC240=3,"EN TERMINO",IF(AC240=4,"CON AVANCE",IF(AC240=5,"CUMPLIDO",))))),"")</f>
        <v>VENCIDO</v>
      </c>
      <c r="X240" s="167" t="s">
        <v>1293</v>
      </c>
      <c r="Y240" s="117" t="str">
        <f t="shared" si="53"/>
        <v>H21AF19</v>
      </c>
      <c r="Z240" s="126">
        <f>IF(A240&lt;&gt;"",1,Z239+1)</f>
        <v>1</v>
      </c>
      <c r="AA240" s="126" t="str">
        <f t="shared" si="54"/>
        <v>H21AF19 - 1</v>
      </c>
      <c r="AB240" s="127">
        <f t="shared" si="50"/>
        <v>1</v>
      </c>
      <c r="AC240" s="127">
        <f t="shared" si="51"/>
        <v>1</v>
      </c>
      <c r="AD240" s="127" t="str">
        <f>IF(A240&lt;&gt;"",MID(F240,1,FIND(" ",F240,1)-1),AD239)</f>
        <v>H21AF19.</v>
      </c>
      <c r="AE240" s="127" t="str">
        <f t="shared" si="52"/>
        <v>H21AF19</v>
      </c>
      <c r="AF240" s="128"/>
      <c r="AG240" s="129"/>
      <c r="AH240" s="130"/>
    </row>
    <row r="241" spans="1:34" s="131" customFormat="1" ht="387" customHeight="1" x14ac:dyDescent="0.2">
      <c r="A241" s="117" t="str">
        <f>IF(ISBLANK(D241),"",COUNTA($D$2:D241))</f>
        <v/>
      </c>
      <c r="B241" s="118">
        <f t="shared" si="55"/>
        <v>240</v>
      </c>
      <c r="C241" s="118"/>
      <c r="D241" s="121"/>
      <c r="E241" s="121" t="s">
        <v>1275</v>
      </c>
      <c r="F241" s="139" t="s">
        <v>1319</v>
      </c>
      <c r="G241" s="139" t="s">
        <v>1276</v>
      </c>
      <c r="H241" s="120" t="s">
        <v>1280</v>
      </c>
      <c r="I241" s="120" t="s">
        <v>1281</v>
      </c>
      <c r="J241" s="120" t="s">
        <v>1282</v>
      </c>
      <c r="K241" s="121">
        <v>1</v>
      </c>
      <c r="L241" s="158">
        <v>44056</v>
      </c>
      <c r="M241" s="158">
        <v>44196</v>
      </c>
      <c r="N241" s="145">
        <f t="shared" si="59"/>
        <v>20</v>
      </c>
      <c r="O241" s="121" t="s">
        <v>2479</v>
      </c>
      <c r="P241" s="121">
        <v>0</v>
      </c>
      <c r="Q241" s="146">
        <f>IF(P241/K241&gt;1,100,+P241/K241*100)</f>
        <v>0</v>
      </c>
      <c r="R241" s="123">
        <f>+N241*Q241/100</f>
        <v>0</v>
      </c>
      <c r="S241" s="123">
        <f>IF(M241&lt;=$AG$1,R241,0)</f>
        <v>0</v>
      </c>
      <c r="T241" s="123">
        <f>IF($AG$1&gt;=M241,N241,0)</f>
        <v>20</v>
      </c>
      <c r="U241" s="121"/>
      <c r="V241" s="125" t="str">
        <f>IF(Q241=100,"CUMPLIDA",IF(M241-$AG$1&lt;0,"VENCIDA",IF(M241-$AG$1&lt;=30,"PRÓXIMA A VENCER",IF(Q241&gt;0,"CON AVANCE","EN TERMINO"))))</f>
        <v>VENCIDA</v>
      </c>
      <c r="W241" s="125" t="str">
        <f>IF(A241&lt;&gt;"",IF(AC241=1,"VENCIDO",IF(AC241=2,"PRÓXIMO A VENCER",IF(AC241=3,"EN TERMINO",IF(AC241=4,"CON AVANCE",IF(AC241=5,"CUMPLIDO",))))),"")</f>
        <v/>
      </c>
      <c r="X241" s="167" t="s">
        <v>1293</v>
      </c>
      <c r="Y241" s="117" t="str">
        <f t="shared" si="53"/>
        <v>H21AF19</v>
      </c>
      <c r="Z241" s="126">
        <f>IF(A241&lt;&gt;"",1,Z240+1)</f>
        <v>2</v>
      </c>
      <c r="AA241" s="126" t="str">
        <f t="shared" si="54"/>
        <v>H21AF19 - 2</v>
      </c>
      <c r="AB241" s="127">
        <f t="shared" si="50"/>
        <v>1</v>
      </c>
      <c r="AC241" s="127">
        <f t="shared" si="51"/>
        <v>1</v>
      </c>
      <c r="AD241" s="127" t="str">
        <f>IF(A241&lt;&gt;"",MID(F241,1,FIND(" ",F241,1)-1),AD240)</f>
        <v>H21AF19.</v>
      </c>
      <c r="AE241" s="127" t="str">
        <f t="shared" si="52"/>
        <v>H21AF19</v>
      </c>
      <c r="AF241" s="128"/>
      <c r="AG241" s="129"/>
      <c r="AH241" s="130"/>
    </row>
    <row r="242" spans="1:34" s="131" customFormat="1" ht="375.75" customHeight="1" x14ac:dyDescent="0.2">
      <c r="A242" s="117" t="str">
        <f>IF(ISBLANK(D242),"",COUNTA($D$2:D242))</f>
        <v/>
      </c>
      <c r="B242" s="118">
        <f t="shared" si="55"/>
        <v>241</v>
      </c>
      <c r="C242" s="118"/>
      <c r="D242" s="121"/>
      <c r="E242" s="121" t="s">
        <v>1275</v>
      </c>
      <c r="F242" s="139" t="s">
        <v>1320</v>
      </c>
      <c r="G242" s="139" t="s">
        <v>1276</v>
      </c>
      <c r="H242" s="120" t="s">
        <v>1283</v>
      </c>
      <c r="I242" s="120" t="s">
        <v>1284</v>
      </c>
      <c r="J242" s="120" t="s">
        <v>1285</v>
      </c>
      <c r="K242" s="121">
        <v>1</v>
      </c>
      <c r="L242" s="158">
        <v>44056</v>
      </c>
      <c r="M242" s="158">
        <v>44196</v>
      </c>
      <c r="N242" s="145">
        <f t="shared" si="59"/>
        <v>20</v>
      </c>
      <c r="O242" s="121" t="s">
        <v>2480</v>
      </c>
      <c r="P242" s="121">
        <v>0</v>
      </c>
      <c r="Q242" s="146">
        <f>IF(P242/K242&gt;1,100,+P242/K242*100)</f>
        <v>0</v>
      </c>
      <c r="R242" s="123">
        <f>+N242*Q242/100</f>
        <v>0</v>
      </c>
      <c r="S242" s="123">
        <f>IF(M242&lt;=$AG$1,R242,0)</f>
        <v>0</v>
      </c>
      <c r="T242" s="123">
        <f>IF($AG$1&gt;=M242,N242,0)</f>
        <v>20</v>
      </c>
      <c r="U242" s="121"/>
      <c r="V242" s="125" t="str">
        <f>IF(Q242=100,"CUMPLIDA",IF(M242-$AG$1&lt;0,"VENCIDA",IF(M242-$AG$1&lt;=30,"PRÓXIMA A VENCER",IF(Q242&gt;0,"CON AVANCE","EN TERMINO"))))</f>
        <v>VENCIDA</v>
      </c>
      <c r="W242" s="125" t="str">
        <f>IF(A242&lt;&gt;"",IF(AC242=1,"VENCIDO",IF(AC242=2,"PRÓXIMO A VENCER",IF(AC242=3,"EN TERMINO",IF(AC242=4,"CON AVANCE",IF(AC242=5,"CUMPLIDO",))))),"")</f>
        <v/>
      </c>
      <c r="X242" s="167" t="s">
        <v>1293</v>
      </c>
      <c r="Y242" s="117" t="str">
        <f t="shared" si="53"/>
        <v>H21AF19</v>
      </c>
      <c r="Z242" s="126">
        <f>IF(A242&lt;&gt;"",1,Z241+1)</f>
        <v>3</v>
      </c>
      <c r="AA242" s="126" t="str">
        <f t="shared" si="54"/>
        <v>H21AF19 - 3</v>
      </c>
      <c r="AB242" s="127">
        <f t="shared" si="50"/>
        <v>1</v>
      </c>
      <c r="AC242" s="127">
        <f t="shared" si="51"/>
        <v>1</v>
      </c>
      <c r="AD242" s="127" t="str">
        <f>IF(A242&lt;&gt;"",MID(F242,1,FIND(" ",F242,1)-1),AD241)</f>
        <v>H21AF19.</v>
      </c>
      <c r="AE242" s="127" t="str">
        <f t="shared" si="52"/>
        <v>H21AF19</v>
      </c>
      <c r="AF242" s="128"/>
      <c r="AG242" s="129"/>
      <c r="AH242" s="130"/>
    </row>
    <row r="243" spans="1:34" s="131" customFormat="1" ht="350.1" customHeight="1" x14ac:dyDescent="0.2">
      <c r="A243" s="117">
        <f>IF(ISBLANK(D243),"",COUNTA($D$2:D243))</f>
        <v>187</v>
      </c>
      <c r="B243" s="118">
        <f t="shared" si="55"/>
        <v>242</v>
      </c>
      <c r="C243" s="118"/>
      <c r="D243" s="121" t="s">
        <v>710</v>
      </c>
      <c r="E243" s="121" t="s">
        <v>1229</v>
      </c>
      <c r="F243" s="139" t="s">
        <v>1552</v>
      </c>
      <c r="G243" s="139" t="s">
        <v>1288</v>
      </c>
      <c r="H243" s="120" t="s">
        <v>1289</v>
      </c>
      <c r="I243" s="120" t="s">
        <v>1230</v>
      </c>
      <c r="J243" s="121" t="s">
        <v>1231</v>
      </c>
      <c r="K243" s="121">
        <v>1</v>
      </c>
      <c r="L243" s="158">
        <v>44032</v>
      </c>
      <c r="M243" s="158">
        <v>44165</v>
      </c>
      <c r="N243" s="145">
        <f t="shared" ref="N243:N246" si="60">(+M243-L243)/7</f>
        <v>19</v>
      </c>
      <c r="O243" s="121" t="s">
        <v>1693</v>
      </c>
      <c r="P243" s="121">
        <v>0.3</v>
      </c>
      <c r="Q243" s="146">
        <f>IF(P243/K243&gt;1,100,+P243/K243*100)</f>
        <v>30</v>
      </c>
      <c r="R243" s="123">
        <f>+N243*Q243/100</f>
        <v>5.7</v>
      </c>
      <c r="S243" s="123">
        <f>IF(M243&lt;=$AG$1,R243,0)</f>
        <v>5.7</v>
      </c>
      <c r="T243" s="123">
        <f>IF($AG$1&gt;=M243,N243,0)</f>
        <v>19</v>
      </c>
      <c r="U243" s="121"/>
      <c r="V243" s="125" t="str">
        <f>IF(Q243=100,"CUMPLIDA",IF(M243-$AG$1&lt;0,"VENCIDA",IF(M243-$AG$1&lt;=30,"PRÓXIMA A VENCER",IF(Q243&gt;0,"CON AVANCE","EN TERMINO"))))</f>
        <v>VENCIDA</v>
      </c>
      <c r="W243" s="125" t="str">
        <f>IF(A243&lt;&gt;"",IF(AC243=1,"VENCIDO",IF(AC243=2,"PRÓXIMO A VENCER",IF(AC243=3,"EN TERMINO",IF(AC243=4,"CON AVANCE",IF(AC243=5,"CUMPLIDO",))))),"")</f>
        <v>VENCIDO</v>
      </c>
      <c r="X243" s="118" t="s">
        <v>1287</v>
      </c>
      <c r="Y243" s="117" t="str">
        <f t="shared" si="53"/>
        <v>H1ACPP</v>
      </c>
      <c r="Z243" s="126">
        <f>IF(A243&lt;&gt;"",1,Z242+1)</f>
        <v>1</v>
      </c>
      <c r="AA243" s="126" t="str">
        <f t="shared" si="54"/>
        <v>H1ACPP - 1</v>
      </c>
      <c r="AB243" s="127">
        <f t="shared" si="50"/>
        <v>1</v>
      </c>
      <c r="AC243" s="127">
        <f t="shared" si="51"/>
        <v>1</v>
      </c>
      <c r="AD243" s="127" t="str">
        <f>IF(A243&lt;&gt;"",MID(F243,1,FIND(" ",F243,1)-1),AD242)</f>
        <v>H1ACPP.</v>
      </c>
      <c r="AE243" s="127" t="str">
        <f t="shared" si="52"/>
        <v>H1ACPP</v>
      </c>
      <c r="AF243" s="128"/>
      <c r="AG243" s="129"/>
      <c r="AH243" s="130"/>
    </row>
    <row r="244" spans="1:34" s="131" customFormat="1" ht="350.1" customHeight="1" x14ac:dyDescent="0.2">
      <c r="A244" s="117">
        <f>IF(ISBLANK(D244),"",COUNTA($D$2:D244))</f>
        <v>188</v>
      </c>
      <c r="B244" s="118">
        <f t="shared" si="55"/>
        <v>243</v>
      </c>
      <c r="C244" s="118"/>
      <c r="D244" s="121" t="s">
        <v>711</v>
      </c>
      <c r="E244" s="121" t="s">
        <v>964</v>
      </c>
      <c r="F244" s="139" t="s">
        <v>1232</v>
      </c>
      <c r="G244" s="139" t="s">
        <v>1233</v>
      </c>
      <c r="H244" s="120" t="s">
        <v>1234</v>
      </c>
      <c r="I244" s="120" t="s">
        <v>1670</v>
      </c>
      <c r="J244" s="121" t="s">
        <v>9</v>
      </c>
      <c r="K244" s="121">
        <v>1</v>
      </c>
      <c r="L244" s="158">
        <v>44032</v>
      </c>
      <c r="M244" s="158">
        <v>44196</v>
      </c>
      <c r="N244" s="145">
        <f t="shared" si="60"/>
        <v>23.428571428571427</v>
      </c>
      <c r="O244" s="121" t="s">
        <v>1693</v>
      </c>
      <c r="P244" s="121">
        <v>0</v>
      </c>
      <c r="Q244" s="146">
        <f>IF(P244/K244&gt;1,100,+P244/K244*100)</f>
        <v>0</v>
      </c>
      <c r="R244" s="123">
        <f>+N244*Q244/100</f>
        <v>0</v>
      </c>
      <c r="S244" s="123">
        <f>IF(M244&lt;=$AG$1,R244,0)</f>
        <v>0</v>
      </c>
      <c r="T244" s="123">
        <f>IF($AG$1&gt;=M244,N244,0)</f>
        <v>23.428571428571427</v>
      </c>
      <c r="U244" s="121"/>
      <c r="V244" s="125" t="str">
        <f>IF(Q244=100,"CUMPLIDA",IF(M244-$AG$1&lt;0,"VENCIDA",IF(M244-$AG$1&lt;=30,"PRÓXIMA A VENCER",IF(Q244&gt;0,"CON AVANCE","EN TERMINO"))))</f>
        <v>VENCIDA</v>
      </c>
      <c r="W244" s="125" t="str">
        <f>IF(A244&lt;&gt;"",IF(AC244=1,"VENCIDO",IF(AC244=2,"PRÓXIMO A VENCER",IF(AC244=3,"EN TERMINO",IF(AC244=4,"CON AVANCE",IF(AC244=5,"CUMPLIDO",))))),"")</f>
        <v>VENCIDO</v>
      </c>
      <c r="X244" s="118" t="s">
        <v>1287</v>
      </c>
      <c r="Y244" s="117" t="str">
        <f t="shared" si="53"/>
        <v>H2ACPP</v>
      </c>
      <c r="Z244" s="126">
        <f>IF(A244&lt;&gt;"",1,Z243+1)</f>
        <v>1</v>
      </c>
      <c r="AA244" s="126" t="str">
        <f t="shared" si="54"/>
        <v>H2ACPP - 1</v>
      </c>
      <c r="AB244" s="127">
        <f t="shared" si="50"/>
        <v>1</v>
      </c>
      <c r="AC244" s="127">
        <f t="shared" si="51"/>
        <v>1</v>
      </c>
      <c r="AD244" s="127" t="str">
        <f>IF(A244&lt;&gt;"",MID(F244,1,FIND(" ",F244,1)-1),AD243)</f>
        <v>H2ACPP.</v>
      </c>
      <c r="AE244" s="127" t="str">
        <f t="shared" si="52"/>
        <v>H2ACPP</v>
      </c>
      <c r="AF244" s="128"/>
      <c r="AG244" s="129"/>
      <c r="AH244" s="130"/>
    </row>
    <row r="245" spans="1:34" s="131" customFormat="1" ht="350.1" customHeight="1" x14ac:dyDescent="0.2">
      <c r="A245" s="117">
        <f>IF(ISBLANK(D245),"",COUNTA($D$2:D245))</f>
        <v>189</v>
      </c>
      <c r="B245" s="118">
        <f t="shared" si="55"/>
        <v>244</v>
      </c>
      <c r="C245" s="118"/>
      <c r="D245" s="121" t="s">
        <v>1235</v>
      </c>
      <c r="E245" s="121" t="s">
        <v>966</v>
      </c>
      <c r="F245" s="139" t="s">
        <v>1236</v>
      </c>
      <c r="G245" s="139" t="s">
        <v>1237</v>
      </c>
      <c r="H245" s="120" t="s">
        <v>1238</v>
      </c>
      <c r="I245" s="120" t="s">
        <v>1239</v>
      </c>
      <c r="J245" s="121" t="s">
        <v>1240</v>
      </c>
      <c r="K245" s="121">
        <v>1</v>
      </c>
      <c r="L245" s="158">
        <v>44032</v>
      </c>
      <c r="M245" s="158">
        <v>44196</v>
      </c>
      <c r="N245" s="145">
        <f t="shared" si="60"/>
        <v>23.428571428571427</v>
      </c>
      <c r="O245" s="121" t="s">
        <v>1690</v>
      </c>
      <c r="P245" s="121">
        <v>1</v>
      </c>
      <c r="Q245" s="146">
        <f>IF(P245/K245&gt;1,100,+P245/K245*100)</f>
        <v>100</v>
      </c>
      <c r="R245" s="123">
        <f>+N245*Q245/100</f>
        <v>23.428571428571427</v>
      </c>
      <c r="S245" s="123">
        <f>IF(M245&lt;=$AG$1,R245,0)</f>
        <v>23.428571428571427</v>
      </c>
      <c r="T245" s="123">
        <f>IF($AG$1&gt;=M245,N245,0)</f>
        <v>23.428571428571427</v>
      </c>
      <c r="U245" s="121"/>
      <c r="V245" s="125" t="str">
        <f>IF(Q245=100,"CUMPLIDA",IF(M245-$AG$1&lt;0,"VENCIDA",IF(M245-$AG$1&lt;=30,"PRÓXIMA A VENCER",IF(Q245&gt;0,"CON AVANCE","EN TERMINO"))))</f>
        <v>CUMPLIDA</v>
      </c>
      <c r="W245" s="125" t="str">
        <f>IF(A245&lt;&gt;"",IF(AC245=1,"VENCIDO",IF(AC245=2,"PRÓXIMO A VENCER",IF(AC245=3,"EN TERMINO",IF(AC245=4,"CON AVANCE",IF(AC245=5,"CUMPLIDO",))))),"")</f>
        <v>CUMPLIDO</v>
      </c>
      <c r="X245" s="118" t="s">
        <v>1287</v>
      </c>
      <c r="Y245" s="117" t="str">
        <f t="shared" si="53"/>
        <v>H3ACPP</v>
      </c>
      <c r="Z245" s="126">
        <f>IF(A245&lt;&gt;"",1,Z244+1)</f>
        <v>1</v>
      </c>
      <c r="AA245" s="126" t="str">
        <f t="shared" si="54"/>
        <v>H3ACPP - 1</v>
      </c>
      <c r="AB245" s="127">
        <f t="shared" si="50"/>
        <v>5</v>
      </c>
      <c r="AC245" s="127">
        <f t="shared" si="51"/>
        <v>5</v>
      </c>
      <c r="AD245" s="127" t="str">
        <f>IF(A245&lt;&gt;"",MID(F245,1,FIND(" ",F245,1)-1),AD244)</f>
        <v>H3ACPP.</v>
      </c>
      <c r="AE245" s="127" t="str">
        <f t="shared" si="52"/>
        <v>H3ACPP</v>
      </c>
      <c r="AF245" s="128"/>
      <c r="AG245" s="129"/>
      <c r="AH245" s="130"/>
    </row>
    <row r="246" spans="1:34" s="131" customFormat="1" ht="350.1" customHeight="1" x14ac:dyDescent="0.2">
      <c r="A246" s="117">
        <f>IF(ISBLANK(D246),"",COUNTA($D$2:D246))</f>
        <v>190</v>
      </c>
      <c r="B246" s="118">
        <f t="shared" si="55"/>
        <v>245</v>
      </c>
      <c r="C246" s="118"/>
      <c r="D246" s="121" t="s">
        <v>710</v>
      </c>
      <c r="E246" s="121" t="s">
        <v>1241</v>
      </c>
      <c r="F246" s="139" t="s">
        <v>1243</v>
      </c>
      <c r="G246" s="139" t="s">
        <v>1244</v>
      </c>
      <c r="H246" s="120" t="s">
        <v>1238</v>
      </c>
      <c r="I246" s="120" t="s">
        <v>1245</v>
      </c>
      <c r="J246" s="121" t="s">
        <v>1240</v>
      </c>
      <c r="K246" s="121">
        <v>1</v>
      </c>
      <c r="L246" s="158">
        <v>44032</v>
      </c>
      <c r="M246" s="158">
        <v>44196</v>
      </c>
      <c r="N246" s="145">
        <f t="shared" si="60"/>
        <v>23.428571428571427</v>
      </c>
      <c r="O246" s="121" t="s">
        <v>1690</v>
      </c>
      <c r="P246" s="121">
        <v>1</v>
      </c>
      <c r="Q246" s="146">
        <f>IF(P246/K246&gt;1,100,+P246/K246*100)</f>
        <v>100</v>
      </c>
      <c r="R246" s="123">
        <f>+N246*Q246/100</f>
        <v>23.428571428571427</v>
      </c>
      <c r="S246" s="123">
        <f>IF(M246&lt;=$AG$1,R246,0)</f>
        <v>23.428571428571427</v>
      </c>
      <c r="T246" s="123">
        <f>IF($AG$1&gt;=M246,N246,0)</f>
        <v>23.428571428571427</v>
      </c>
      <c r="U246" s="121" t="s">
        <v>1527</v>
      </c>
      <c r="V246" s="125" t="str">
        <f>IF(Q246=100,"CUMPLIDA",IF(M246-$AG$1&lt;0,"VENCIDA",IF(M246-$AG$1&lt;=30,"PRÓXIMA A VENCER",IF(Q246&gt;0,"CON AVANCE","EN TERMINO"))))</f>
        <v>CUMPLIDA</v>
      </c>
      <c r="W246" s="125" t="str">
        <f>IF(A246&lt;&gt;"",IF(AC246=1,"VENCIDO",IF(AC246=2,"PRÓXIMO A VENCER",IF(AC246=3,"EN TERMINO",IF(AC246=4,"CON AVANCE",IF(AC246=5,"CUMPLIDO",))))),"")</f>
        <v>CUMPLIDO</v>
      </c>
      <c r="X246" s="118" t="s">
        <v>1287</v>
      </c>
      <c r="Y246" s="117" t="str">
        <f t="shared" si="53"/>
        <v>H5ACPP</v>
      </c>
      <c r="Z246" s="126">
        <f>IF(A246&lt;&gt;"",1,Z245+1)</f>
        <v>1</v>
      </c>
      <c r="AA246" s="126" t="str">
        <f t="shared" si="54"/>
        <v>H5ACPP - 1</v>
      </c>
      <c r="AB246" s="127">
        <f t="shared" si="50"/>
        <v>5</v>
      </c>
      <c r="AC246" s="127">
        <f t="shared" si="51"/>
        <v>5</v>
      </c>
      <c r="AD246" s="127" t="str">
        <f>IF(A246&lt;&gt;"",MID(F246,1,FIND(" ",F246,1)-1),AD245)</f>
        <v>H5ACPP.</v>
      </c>
      <c r="AE246" s="127" t="str">
        <f t="shared" si="52"/>
        <v>H5ACPP</v>
      </c>
      <c r="AF246" s="128"/>
      <c r="AG246" s="129"/>
      <c r="AH246" s="130"/>
    </row>
    <row r="247" spans="1:34" s="131" customFormat="1" ht="350.1" customHeight="1" x14ac:dyDescent="0.2">
      <c r="A247" s="117">
        <f>IF(ISBLANK(D247),"",COUNTA($D$2:D247))</f>
        <v>191</v>
      </c>
      <c r="B247" s="118">
        <f t="shared" si="55"/>
        <v>246</v>
      </c>
      <c r="C247" s="118"/>
      <c r="D247" s="118" t="s">
        <v>1123</v>
      </c>
      <c r="E247" s="118" t="s">
        <v>1125</v>
      </c>
      <c r="F247" s="133" t="s">
        <v>1130</v>
      </c>
      <c r="G247" s="133" t="s">
        <v>1126</v>
      </c>
      <c r="H247" s="133" t="s">
        <v>1132</v>
      </c>
      <c r="I247" s="133" t="s">
        <v>1127</v>
      </c>
      <c r="J247" s="117" t="s">
        <v>1128</v>
      </c>
      <c r="K247" s="117">
        <v>6</v>
      </c>
      <c r="L247" s="158">
        <v>43710</v>
      </c>
      <c r="M247" s="158">
        <v>43891</v>
      </c>
      <c r="N247" s="145">
        <f t="shared" ref="N247:N248" si="61">(+M247-L247)/7</f>
        <v>25.857142857142858</v>
      </c>
      <c r="O247" s="121" t="s">
        <v>1723</v>
      </c>
      <c r="P247" s="117">
        <v>6</v>
      </c>
      <c r="Q247" s="146">
        <f>IF(P247/K247&gt;1,100,+P247/K247*100)</f>
        <v>100</v>
      </c>
      <c r="R247" s="123">
        <f>+N247*Q247/100</f>
        <v>25.857142857142858</v>
      </c>
      <c r="S247" s="123">
        <f>IF(M247&lt;=$AG$1,R247,0)</f>
        <v>25.857142857142858</v>
      </c>
      <c r="T247" s="123">
        <f>IF($AG$1&gt;=M247,N247,0)</f>
        <v>25.857142857142858</v>
      </c>
      <c r="U247" s="121"/>
      <c r="V247" s="125" t="str">
        <f>IF(Q247=100,"CUMPLIDA",IF(M247-$AG$1&lt;0,"VENCIDA",IF(M247-$AG$1&lt;=30,"PRÓXIMA A VENCER",IF(Q247&gt;0,"CON AVANCE","EN TERMINO"))))</f>
        <v>CUMPLIDA</v>
      </c>
      <c r="W247" s="125" t="str">
        <f>IF(A247&lt;&gt;"",IF(AC247=1,"VENCIDO",IF(AC247=2,"PRÓXIMO A VENCER",IF(AC247=3,"EN TERMINO",IF(AC247=4,"CON AVANCE",IF(AC247=5,"CUMPLIDO",))))),"")</f>
        <v>CUMPLIDO</v>
      </c>
      <c r="X247" s="167" t="s">
        <v>1131</v>
      </c>
      <c r="Y247" s="117" t="str">
        <f t="shared" si="53"/>
        <v>H2ACTL</v>
      </c>
      <c r="Z247" s="126">
        <f>IF(A247&lt;&gt;"",1,Z246+1)</f>
        <v>1</v>
      </c>
      <c r="AA247" s="126" t="str">
        <f t="shared" si="54"/>
        <v>H2ACTL - 1</v>
      </c>
      <c r="AB247" s="127">
        <f t="shared" si="50"/>
        <v>5</v>
      </c>
      <c r="AC247" s="127">
        <f t="shared" si="51"/>
        <v>5</v>
      </c>
      <c r="AD247" s="127" t="str">
        <f>IF(A247&lt;&gt;"",MID(F247,1,FIND(" ",F247,1)-1),AD246)</f>
        <v>H2ACTL.</v>
      </c>
      <c r="AE247" s="127" t="str">
        <f t="shared" si="52"/>
        <v>H2ACTL</v>
      </c>
      <c r="AF247" s="128"/>
      <c r="AG247" s="129"/>
      <c r="AH247" s="130"/>
    </row>
    <row r="248" spans="1:34" s="131" customFormat="1" ht="350.1" customHeight="1" x14ac:dyDescent="0.2">
      <c r="A248" s="117">
        <f>IF(ISBLANK(D248),"",COUNTA($D$2:D248))</f>
        <v>192</v>
      </c>
      <c r="B248" s="118">
        <f t="shared" si="55"/>
        <v>247</v>
      </c>
      <c r="C248" s="118"/>
      <c r="D248" s="118" t="s">
        <v>1124</v>
      </c>
      <c r="E248" s="118" t="s">
        <v>1125</v>
      </c>
      <c r="F248" s="133" t="s">
        <v>1207</v>
      </c>
      <c r="G248" s="133" t="s">
        <v>1129</v>
      </c>
      <c r="H248" s="120" t="s">
        <v>1133</v>
      </c>
      <c r="I248" s="120" t="s">
        <v>1134</v>
      </c>
      <c r="J248" s="120" t="s">
        <v>1135</v>
      </c>
      <c r="K248" s="117">
        <v>1</v>
      </c>
      <c r="L248" s="158">
        <v>43690</v>
      </c>
      <c r="M248" s="158">
        <v>44012</v>
      </c>
      <c r="N248" s="145">
        <f t="shared" si="61"/>
        <v>46</v>
      </c>
      <c r="O248" s="121" t="s">
        <v>1723</v>
      </c>
      <c r="P248" s="117">
        <v>1</v>
      </c>
      <c r="Q248" s="146">
        <f>IF(P248/K248&gt;1,100,+P248/K248*100)</f>
        <v>100</v>
      </c>
      <c r="R248" s="123">
        <f>+N248*Q248/100</f>
        <v>46</v>
      </c>
      <c r="S248" s="123">
        <f>IF(M248&lt;=$AG$1,R248,0)</f>
        <v>46</v>
      </c>
      <c r="T248" s="123">
        <f>IF($AG$1&gt;=M248,N248,0)</f>
        <v>46</v>
      </c>
      <c r="U248" s="121"/>
      <c r="V248" s="125" t="str">
        <f>IF(Q248=100,"CUMPLIDA",IF(M248-$AG$1&lt;0,"VENCIDA",IF(M248-$AG$1&lt;=30,"PRÓXIMA A VENCER",IF(Q248&gt;0,"CON AVANCE","EN TERMINO"))))</f>
        <v>CUMPLIDA</v>
      </c>
      <c r="W248" s="125" t="str">
        <f>IF(A248&lt;&gt;"",IF(AC248=1,"VENCIDO",IF(AC248=2,"PRÓXIMO A VENCER",IF(AC248=3,"EN TERMINO",IF(AC248=4,"CON AVANCE",IF(AC248=5,"CUMPLIDO",))))),"")</f>
        <v>CUMPLIDO</v>
      </c>
      <c r="X248" s="167" t="s">
        <v>1131</v>
      </c>
      <c r="Y248" s="117" t="str">
        <f t="shared" si="53"/>
        <v>H4ACTL</v>
      </c>
      <c r="Z248" s="126">
        <f>IF(A248&lt;&gt;"",1,Z247+1)</f>
        <v>1</v>
      </c>
      <c r="AA248" s="126" t="str">
        <f t="shared" si="54"/>
        <v>H4ACTL - 1</v>
      </c>
      <c r="AB248" s="127">
        <f t="shared" si="50"/>
        <v>5</v>
      </c>
      <c r="AC248" s="127">
        <f t="shared" si="51"/>
        <v>5</v>
      </c>
      <c r="AD248" s="127" t="str">
        <f>IF(A248&lt;&gt;"",MID(F248,1,FIND(" ",F248,1)-1),AD247)</f>
        <v>H4ACTL.</v>
      </c>
      <c r="AE248" s="127" t="str">
        <f t="shared" si="52"/>
        <v>H4ACTL</v>
      </c>
      <c r="AF248" s="128"/>
      <c r="AG248" s="129"/>
      <c r="AH248" s="130"/>
    </row>
    <row r="249" spans="1:34" s="131" customFormat="1" ht="350.1" customHeight="1" x14ac:dyDescent="0.2">
      <c r="A249" s="117">
        <f>IF(ISBLANK(D249),"",COUNTA($D$2:D249))</f>
        <v>193</v>
      </c>
      <c r="B249" s="118">
        <f t="shared" si="55"/>
        <v>248</v>
      </c>
      <c r="C249" s="121">
        <v>16</v>
      </c>
      <c r="D249" s="121" t="s">
        <v>711</v>
      </c>
      <c r="E249" s="121">
        <v>1801001</v>
      </c>
      <c r="F249" s="139" t="s">
        <v>1326</v>
      </c>
      <c r="G249" s="139" t="s">
        <v>1055</v>
      </c>
      <c r="H249" s="120" t="s">
        <v>1049</v>
      </c>
      <c r="I249" s="120" t="s">
        <v>1054</v>
      </c>
      <c r="J249" s="121" t="s">
        <v>1050</v>
      </c>
      <c r="K249" s="121">
        <v>1</v>
      </c>
      <c r="L249" s="158">
        <v>43690</v>
      </c>
      <c r="M249" s="160">
        <v>43921</v>
      </c>
      <c r="N249" s="145">
        <f t="shared" ref="N249:N256" si="62">(+M249-L249)/7</f>
        <v>33</v>
      </c>
      <c r="O249" s="121" t="s">
        <v>1706</v>
      </c>
      <c r="P249" s="140">
        <v>1</v>
      </c>
      <c r="Q249" s="146">
        <f>IF(P249/K249&gt;1,100,+P249/K249*100)</f>
        <v>100</v>
      </c>
      <c r="R249" s="123">
        <f>+N249*Q249/100</f>
        <v>33</v>
      </c>
      <c r="S249" s="123">
        <f>IF(M249&lt;=$AG$1,R249,0)</f>
        <v>33</v>
      </c>
      <c r="T249" s="123">
        <f>IF($AG$1&gt;=M249,N249,0)</f>
        <v>33</v>
      </c>
      <c r="U249" s="121" t="s">
        <v>1527</v>
      </c>
      <c r="V249" s="125" t="str">
        <f>IF(Q249=100,"CUMPLIDA",IF(M249-$AG$1&lt;0,"VENCIDA",IF(M249-$AG$1&lt;=30,"PRÓXIMA A VENCER",IF(Q249&gt;0,"CON AVANCE","EN TERMINO"))))</f>
        <v>CUMPLIDA</v>
      </c>
      <c r="W249" s="125" t="str">
        <f>IF(A249&lt;&gt;"",IF(AC249=1,"VENCIDO",IF(AC249=2,"PRÓXIMO A VENCER",IF(AC249=3,"EN TERMINO",IF(AC249=4,"CON AVANCE",IF(AC249=5,"CUMPLIDO",))))),"")</f>
        <v>CUMPLIDO</v>
      </c>
      <c r="X249" s="167" t="s">
        <v>1048</v>
      </c>
      <c r="Y249" s="117" t="str">
        <f t="shared" si="53"/>
        <v>H10AF18</v>
      </c>
      <c r="Z249" s="126">
        <f>IF(A249&lt;&gt;"",1,Z248+1)</f>
        <v>1</v>
      </c>
      <c r="AA249" s="126" t="str">
        <f t="shared" si="54"/>
        <v>H10AF18 - 1</v>
      </c>
      <c r="AB249" s="127">
        <f t="shared" si="50"/>
        <v>5</v>
      </c>
      <c r="AC249" s="127">
        <f t="shared" si="51"/>
        <v>5</v>
      </c>
      <c r="AD249" s="127" t="str">
        <f>IF(A249&lt;&gt;"",MID(F249,1,FIND(" ",F249,1)-1),AD248)</f>
        <v>H10AF18.</v>
      </c>
      <c r="AE249" s="127" t="str">
        <f t="shared" si="52"/>
        <v>H10AF18</v>
      </c>
      <c r="AF249" s="128"/>
      <c r="AG249" s="129"/>
      <c r="AH249" s="130"/>
    </row>
    <row r="250" spans="1:34" s="131" customFormat="1" ht="350.1" customHeight="1" x14ac:dyDescent="0.2">
      <c r="A250" s="117" t="str">
        <f>IF(ISBLANK(D250),"",COUNTA($D$2:D250))</f>
        <v/>
      </c>
      <c r="B250" s="118">
        <f t="shared" si="55"/>
        <v>249</v>
      </c>
      <c r="C250" s="121">
        <v>17</v>
      </c>
      <c r="D250" s="121"/>
      <c r="E250" s="121">
        <v>1801001</v>
      </c>
      <c r="F250" s="139" t="s">
        <v>1327</v>
      </c>
      <c r="G250" s="139" t="s">
        <v>1055</v>
      </c>
      <c r="H250" s="120" t="s">
        <v>1049</v>
      </c>
      <c r="I250" s="120" t="s">
        <v>1052</v>
      </c>
      <c r="J250" s="120" t="s">
        <v>1053</v>
      </c>
      <c r="K250" s="121">
        <v>1</v>
      </c>
      <c r="L250" s="158">
        <v>43690</v>
      </c>
      <c r="M250" s="160">
        <v>43830</v>
      </c>
      <c r="N250" s="145">
        <f t="shared" si="62"/>
        <v>20</v>
      </c>
      <c r="O250" s="121" t="s">
        <v>1706</v>
      </c>
      <c r="P250" s="121">
        <v>1</v>
      </c>
      <c r="Q250" s="146">
        <f>IF(P250/K250&gt;1,100,+P250/K250*100)</f>
        <v>100</v>
      </c>
      <c r="R250" s="123">
        <f>+N250*Q250/100</f>
        <v>20</v>
      </c>
      <c r="S250" s="123">
        <f>IF(M250&lt;=$AG$1,R250,0)</f>
        <v>20</v>
      </c>
      <c r="T250" s="123">
        <f>IF($AG$1&gt;=M250,N250,0)</f>
        <v>20</v>
      </c>
      <c r="U250" s="121" t="s">
        <v>1527</v>
      </c>
      <c r="V250" s="125" t="str">
        <f>IF(Q250=100,"CUMPLIDA",IF(M250-$AG$1&lt;0,"VENCIDA",IF(M250-$AG$1&lt;=30,"PRÓXIMA A VENCER",IF(Q250&gt;0,"CON AVANCE","EN TERMINO"))))</f>
        <v>CUMPLIDA</v>
      </c>
      <c r="W250" s="125" t="str">
        <f>IF(A250&lt;&gt;"",IF(AC250=1,"VENCIDO",IF(AC250=2,"PRÓXIMO A VENCER",IF(AC250=3,"EN TERMINO",IF(AC250=4,"CON AVANCE",IF(AC250=5,"CUMPLIDO",))))),"")</f>
        <v/>
      </c>
      <c r="X250" s="167" t="s">
        <v>1048</v>
      </c>
      <c r="Y250" s="117" t="str">
        <f t="shared" si="53"/>
        <v>H10AF18</v>
      </c>
      <c r="Z250" s="126">
        <f>IF(A250&lt;&gt;"",1,Z249+1)</f>
        <v>2</v>
      </c>
      <c r="AA250" s="126" t="str">
        <f t="shared" si="54"/>
        <v>H10AF18 - 2</v>
      </c>
      <c r="AB250" s="127">
        <f t="shared" si="50"/>
        <v>5</v>
      </c>
      <c r="AC250" s="127">
        <f t="shared" si="51"/>
        <v>5</v>
      </c>
      <c r="AD250" s="127" t="str">
        <f>IF(A250&lt;&gt;"",MID(F250,1,FIND(" ",F250,1)-1),AD249)</f>
        <v>H10AF18.</v>
      </c>
      <c r="AE250" s="127" t="str">
        <f t="shared" si="52"/>
        <v>H10AF18</v>
      </c>
      <c r="AF250" s="128"/>
      <c r="AG250" s="129"/>
      <c r="AH250" s="130"/>
    </row>
    <row r="251" spans="1:34" s="131" customFormat="1" ht="350.1" customHeight="1" x14ac:dyDescent="0.2">
      <c r="A251" s="117" t="str">
        <f>IF(ISBLANK(D251),"",COUNTA($D$2:D251))</f>
        <v/>
      </c>
      <c r="B251" s="118">
        <f t="shared" si="55"/>
        <v>250</v>
      </c>
      <c r="C251" s="121">
        <v>18</v>
      </c>
      <c r="D251" s="121"/>
      <c r="E251" s="121">
        <v>1801001</v>
      </c>
      <c r="F251" s="139" t="s">
        <v>1328</v>
      </c>
      <c r="G251" s="139" t="s">
        <v>1055</v>
      </c>
      <c r="H251" s="120" t="s">
        <v>1049</v>
      </c>
      <c r="I251" s="120" t="s">
        <v>1402</v>
      </c>
      <c r="J251" s="120" t="s">
        <v>1529</v>
      </c>
      <c r="K251" s="121">
        <v>2</v>
      </c>
      <c r="L251" s="158">
        <v>43690</v>
      </c>
      <c r="M251" s="160">
        <v>43830</v>
      </c>
      <c r="N251" s="145">
        <f t="shared" si="62"/>
        <v>20</v>
      </c>
      <c r="O251" s="121" t="s">
        <v>1702</v>
      </c>
      <c r="P251" s="121">
        <v>2</v>
      </c>
      <c r="Q251" s="146">
        <f>IF(P251/K251&gt;1,100,+P251/K251*100)</f>
        <v>100</v>
      </c>
      <c r="R251" s="123">
        <f>+N251*Q251/100</f>
        <v>20</v>
      </c>
      <c r="S251" s="123">
        <f>IF(M251&lt;=$AG$1,R251,0)</f>
        <v>20</v>
      </c>
      <c r="T251" s="123">
        <f>IF($AG$1&gt;=M251,N251,0)</f>
        <v>20</v>
      </c>
      <c r="U251" s="121" t="s">
        <v>1527</v>
      </c>
      <c r="V251" s="125" t="str">
        <f>IF(Q251=100,"CUMPLIDA",IF(M251-$AG$1&lt;0,"VENCIDA",IF(M251-$AG$1&lt;=30,"PRÓXIMA A VENCER",IF(Q251&gt;0,"CON AVANCE","EN TERMINO"))))</f>
        <v>CUMPLIDA</v>
      </c>
      <c r="W251" s="125" t="str">
        <f>IF(A251&lt;&gt;"",IF(AC251=1,"VENCIDO",IF(AC251=2,"PRÓXIMO A VENCER",IF(AC251=3,"EN TERMINO",IF(AC251=4,"CON AVANCE",IF(AC251=5,"CUMPLIDO",))))),"")</f>
        <v/>
      </c>
      <c r="X251" s="167" t="s">
        <v>1048</v>
      </c>
      <c r="Y251" s="117" t="str">
        <f t="shared" si="53"/>
        <v>H10AF18</v>
      </c>
      <c r="Z251" s="126">
        <f>IF(A251&lt;&gt;"",1,Z250+1)</f>
        <v>3</v>
      </c>
      <c r="AA251" s="126" t="str">
        <f t="shared" si="54"/>
        <v>H10AF18 - 3</v>
      </c>
      <c r="AB251" s="127">
        <f t="shared" si="50"/>
        <v>5</v>
      </c>
      <c r="AC251" s="127">
        <f t="shared" si="51"/>
        <v>5</v>
      </c>
      <c r="AD251" s="127" t="str">
        <f>IF(A251&lt;&gt;"",MID(F251,1,FIND(" ",F251,1)-1),AD250)</f>
        <v>H10AF18.</v>
      </c>
      <c r="AE251" s="127" t="str">
        <f t="shared" si="52"/>
        <v>H10AF18</v>
      </c>
      <c r="AF251" s="128"/>
      <c r="AG251" s="129"/>
      <c r="AH251" s="130"/>
    </row>
    <row r="252" spans="1:34" s="131" customFormat="1" ht="350.1" customHeight="1" x14ac:dyDescent="0.2">
      <c r="A252" s="117">
        <f>IF(ISBLANK(D252),"",COUNTA($D$2:D252))</f>
        <v>194</v>
      </c>
      <c r="B252" s="118">
        <f t="shared" si="55"/>
        <v>251</v>
      </c>
      <c r="C252" s="121">
        <v>22</v>
      </c>
      <c r="D252" s="121" t="s">
        <v>711</v>
      </c>
      <c r="E252" s="121">
        <v>1801001</v>
      </c>
      <c r="F252" s="139" t="s">
        <v>1329</v>
      </c>
      <c r="G252" s="139" t="s">
        <v>1056</v>
      </c>
      <c r="H252" s="120" t="s">
        <v>1049</v>
      </c>
      <c r="I252" s="120" t="s">
        <v>1205</v>
      </c>
      <c r="J252" s="121" t="s">
        <v>1050</v>
      </c>
      <c r="K252" s="121">
        <v>1</v>
      </c>
      <c r="L252" s="158">
        <v>43690</v>
      </c>
      <c r="M252" s="160">
        <v>43921</v>
      </c>
      <c r="N252" s="145">
        <f t="shared" si="62"/>
        <v>33</v>
      </c>
      <c r="O252" s="121" t="s">
        <v>1711</v>
      </c>
      <c r="P252" s="140">
        <v>1</v>
      </c>
      <c r="Q252" s="146">
        <f>IF(P252/K252&gt;1,100,+P252/K252*100)</f>
        <v>100</v>
      </c>
      <c r="R252" s="123">
        <f>+N252*Q252/100</f>
        <v>33</v>
      </c>
      <c r="S252" s="123">
        <f>IF(M252&lt;=$AG$1,R252,0)</f>
        <v>33</v>
      </c>
      <c r="T252" s="123">
        <f>IF($AG$1&gt;=M252,N252,0)</f>
        <v>33</v>
      </c>
      <c r="U252" s="121" t="s">
        <v>1527</v>
      </c>
      <c r="V252" s="125" t="str">
        <f>IF(Q252=100,"CUMPLIDA",IF(M252-$AG$1&lt;0,"VENCIDA",IF(M252-$AG$1&lt;=30,"PRÓXIMA A VENCER",IF(Q252&gt;0,"CON AVANCE","EN TERMINO"))))</f>
        <v>CUMPLIDA</v>
      </c>
      <c r="W252" s="125" t="str">
        <f>IF(A252&lt;&gt;"",IF(AC252=1,"VENCIDO",IF(AC252=2,"PRÓXIMO A VENCER",IF(AC252=3,"EN TERMINO",IF(AC252=4,"CON AVANCE",IF(AC252=5,"CUMPLIDO",))))),"")</f>
        <v>CUMPLIDO</v>
      </c>
      <c r="X252" s="167" t="s">
        <v>1048</v>
      </c>
      <c r="Y252" s="117" t="str">
        <f t="shared" si="53"/>
        <v>H12AF18</v>
      </c>
      <c r="Z252" s="126">
        <f>IF(A252&lt;&gt;"",1,Z251+1)</f>
        <v>1</v>
      </c>
      <c r="AA252" s="126" t="str">
        <f t="shared" si="54"/>
        <v>H12AF18 - 1</v>
      </c>
      <c r="AB252" s="127">
        <f t="shared" si="50"/>
        <v>5</v>
      </c>
      <c r="AC252" s="127">
        <f t="shared" si="51"/>
        <v>5</v>
      </c>
      <c r="AD252" s="127" t="str">
        <f>IF(A252&lt;&gt;"",MID(F252,1,FIND(" ",F252,1)-1),AD251)</f>
        <v>H12AF18.</v>
      </c>
      <c r="AE252" s="127" t="str">
        <f t="shared" si="52"/>
        <v>H12AF18</v>
      </c>
      <c r="AF252" s="128"/>
      <c r="AG252" s="129"/>
      <c r="AH252" s="130"/>
    </row>
    <row r="253" spans="1:34" s="131" customFormat="1" ht="350.1" customHeight="1" x14ac:dyDescent="0.2">
      <c r="A253" s="117" t="str">
        <f>IF(ISBLANK(D253),"",COUNTA($D$2:D253))</f>
        <v/>
      </c>
      <c r="B253" s="118">
        <f t="shared" si="55"/>
        <v>252</v>
      </c>
      <c r="C253" s="121">
        <v>23</v>
      </c>
      <c r="D253" s="121"/>
      <c r="E253" s="121">
        <v>1801001</v>
      </c>
      <c r="F253" s="139" t="s">
        <v>1330</v>
      </c>
      <c r="G253" s="139" t="s">
        <v>1056</v>
      </c>
      <c r="H253" s="120" t="s">
        <v>1049</v>
      </c>
      <c r="I253" s="120" t="s">
        <v>1052</v>
      </c>
      <c r="J253" s="120" t="s">
        <v>1053</v>
      </c>
      <c r="K253" s="121">
        <v>1</v>
      </c>
      <c r="L253" s="158">
        <v>43690</v>
      </c>
      <c r="M253" s="160">
        <v>43830</v>
      </c>
      <c r="N253" s="145">
        <f t="shared" si="62"/>
        <v>20</v>
      </c>
      <c r="O253" s="121" t="s">
        <v>1711</v>
      </c>
      <c r="P253" s="121">
        <v>1</v>
      </c>
      <c r="Q253" s="146">
        <f>IF(P253/K253&gt;1,100,+P253/K253*100)</f>
        <v>100</v>
      </c>
      <c r="R253" s="123">
        <f>+N253*Q253/100</f>
        <v>20</v>
      </c>
      <c r="S253" s="123">
        <f>IF(M253&lt;=$AG$1,R253,0)</f>
        <v>20</v>
      </c>
      <c r="T253" s="123">
        <f>IF($AG$1&gt;=M253,N253,0)</f>
        <v>20</v>
      </c>
      <c r="U253" s="121" t="s">
        <v>1527</v>
      </c>
      <c r="V253" s="125" t="str">
        <f>IF(Q253=100,"CUMPLIDA",IF(M253-$AG$1&lt;0,"VENCIDA",IF(M253-$AG$1&lt;=30,"PRÓXIMA A VENCER",IF(Q253&gt;0,"CON AVANCE","EN TERMINO"))))</f>
        <v>CUMPLIDA</v>
      </c>
      <c r="W253" s="125" t="str">
        <f>IF(A253&lt;&gt;"",IF(AC253=1,"VENCIDO",IF(AC253=2,"PRÓXIMO A VENCER",IF(AC253=3,"EN TERMINO",IF(AC253=4,"CON AVANCE",IF(AC253=5,"CUMPLIDO",))))),"")</f>
        <v/>
      </c>
      <c r="X253" s="167" t="s">
        <v>1048</v>
      </c>
      <c r="Y253" s="117" t="str">
        <f t="shared" si="53"/>
        <v>H12AF18</v>
      </c>
      <c r="Z253" s="126">
        <f>IF(A253&lt;&gt;"",1,Z252+1)</f>
        <v>2</v>
      </c>
      <c r="AA253" s="126" t="str">
        <f t="shared" si="54"/>
        <v>H12AF18 - 2</v>
      </c>
      <c r="AB253" s="127">
        <f t="shared" si="50"/>
        <v>5</v>
      </c>
      <c r="AC253" s="127">
        <f t="shared" si="51"/>
        <v>5</v>
      </c>
      <c r="AD253" s="127" t="str">
        <f>IF(A253&lt;&gt;"",MID(F253,1,FIND(" ",F253,1)-1),AD252)</f>
        <v>H12AF18.</v>
      </c>
      <c r="AE253" s="127" t="str">
        <f t="shared" si="52"/>
        <v>H12AF18</v>
      </c>
      <c r="AF253" s="128"/>
      <c r="AG253" s="129"/>
      <c r="AH253" s="130"/>
    </row>
    <row r="254" spans="1:34" s="131" customFormat="1" ht="350.1" customHeight="1" x14ac:dyDescent="0.2">
      <c r="A254" s="117" t="str">
        <f>IF(ISBLANK(D254),"",COUNTA($D$2:D254))</f>
        <v/>
      </c>
      <c r="B254" s="118">
        <f t="shared" si="55"/>
        <v>253</v>
      </c>
      <c r="C254" s="121">
        <v>24</v>
      </c>
      <c r="D254" s="121"/>
      <c r="E254" s="121">
        <v>1801001</v>
      </c>
      <c r="F254" s="139" t="s">
        <v>1331</v>
      </c>
      <c r="G254" s="139" t="s">
        <v>1056</v>
      </c>
      <c r="H254" s="120" t="s">
        <v>1049</v>
      </c>
      <c r="I254" s="120" t="s">
        <v>1402</v>
      </c>
      <c r="J254" s="120" t="s">
        <v>1528</v>
      </c>
      <c r="K254" s="121">
        <v>1</v>
      </c>
      <c r="L254" s="158">
        <v>43690</v>
      </c>
      <c r="M254" s="160">
        <v>43830</v>
      </c>
      <c r="N254" s="145">
        <f t="shared" si="62"/>
        <v>20</v>
      </c>
      <c r="O254" s="121" t="s">
        <v>1711</v>
      </c>
      <c r="P254" s="121">
        <v>1</v>
      </c>
      <c r="Q254" s="146">
        <f>IF(P254/K254&gt;1,100,+P254/K254*100)</f>
        <v>100</v>
      </c>
      <c r="R254" s="123">
        <f>+N254*Q254/100</f>
        <v>20</v>
      </c>
      <c r="S254" s="123">
        <f>IF(M254&lt;=$AG$1,R254,0)</f>
        <v>20</v>
      </c>
      <c r="T254" s="123">
        <f>IF($AG$1&gt;=M254,N254,0)</f>
        <v>20</v>
      </c>
      <c r="U254" s="121" t="s">
        <v>1527</v>
      </c>
      <c r="V254" s="125" t="str">
        <f>IF(Q254=100,"CUMPLIDA",IF(M254-$AG$1&lt;0,"VENCIDA",IF(M254-$AG$1&lt;=30,"PRÓXIMA A VENCER",IF(Q254&gt;0,"CON AVANCE","EN TERMINO"))))</f>
        <v>CUMPLIDA</v>
      </c>
      <c r="W254" s="125" t="str">
        <f>IF(A254&lt;&gt;"",IF(AC254=1,"VENCIDO",IF(AC254=2,"PRÓXIMO A VENCER",IF(AC254=3,"EN TERMINO",IF(AC254=4,"CON AVANCE",IF(AC254=5,"CUMPLIDO",))))),"")</f>
        <v/>
      </c>
      <c r="X254" s="167" t="s">
        <v>1048</v>
      </c>
      <c r="Y254" s="117" t="str">
        <f t="shared" si="53"/>
        <v>H12AF18</v>
      </c>
      <c r="Z254" s="126">
        <f>IF(A254&lt;&gt;"",1,Z253+1)</f>
        <v>3</v>
      </c>
      <c r="AA254" s="126" t="str">
        <f t="shared" si="54"/>
        <v>H12AF18 - 3</v>
      </c>
      <c r="AB254" s="127">
        <f t="shared" si="50"/>
        <v>5</v>
      </c>
      <c r="AC254" s="127">
        <f t="shared" si="51"/>
        <v>5</v>
      </c>
      <c r="AD254" s="127" t="str">
        <f>IF(A254&lt;&gt;"",MID(F254,1,FIND(" ",F254,1)-1),AD253)</f>
        <v>H12AF18.</v>
      </c>
      <c r="AE254" s="127" t="str">
        <f t="shared" si="52"/>
        <v>H12AF18</v>
      </c>
      <c r="AF254" s="128"/>
      <c r="AG254" s="129"/>
      <c r="AH254" s="130"/>
    </row>
    <row r="255" spans="1:34" s="131" customFormat="1" ht="350.1" customHeight="1" x14ac:dyDescent="0.2">
      <c r="A255" s="117">
        <f>IF(ISBLANK(D255),"",COUNTA($D$2:D255))</f>
        <v>195</v>
      </c>
      <c r="B255" s="118">
        <f t="shared" si="55"/>
        <v>254</v>
      </c>
      <c r="C255" s="121">
        <v>41</v>
      </c>
      <c r="D255" s="121" t="s">
        <v>710</v>
      </c>
      <c r="E255" s="121">
        <v>1801001</v>
      </c>
      <c r="F255" s="120" t="s">
        <v>1332</v>
      </c>
      <c r="G255" s="120" t="s">
        <v>1057</v>
      </c>
      <c r="H255" s="120" t="s">
        <v>1058</v>
      </c>
      <c r="I255" s="120" t="s">
        <v>1206</v>
      </c>
      <c r="J255" s="121" t="s">
        <v>1051</v>
      </c>
      <c r="K255" s="121">
        <v>1</v>
      </c>
      <c r="L255" s="158">
        <v>43690</v>
      </c>
      <c r="M255" s="158">
        <v>43830</v>
      </c>
      <c r="N255" s="145">
        <f t="shared" si="62"/>
        <v>20</v>
      </c>
      <c r="O255" s="121" t="s">
        <v>331</v>
      </c>
      <c r="P255" s="121">
        <v>1</v>
      </c>
      <c r="Q255" s="146">
        <f>IF(P255/K255&gt;1,100,+P255/K255*100)</f>
        <v>100</v>
      </c>
      <c r="R255" s="123">
        <f>+N255*Q255/100</f>
        <v>20</v>
      </c>
      <c r="S255" s="123">
        <f>IF(M255&lt;=$AG$1,R255,0)</f>
        <v>20</v>
      </c>
      <c r="T255" s="123">
        <f>IF($AG$1&gt;=M255,N255,0)</f>
        <v>20</v>
      </c>
      <c r="U255" s="121" t="s">
        <v>1527</v>
      </c>
      <c r="V255" s="125" t="str">
        <f>IF(Q255=100,"CUMPLIDA",IF(M255-$AG$1&lt;0,"VENCIDA",IF(M255-$AG$1&lt;=30,"PRÓXIMA A VENCER",IF(Q255&gt;0,"CON AVANCE","EN TERMINO"))))</f>
        <v>CUMPLIDA</v>
      </c>
      <c r="W255" s="125" t="str">
        <f>IF(A255&lt;&gt;"",IF(AC255=1,"VENCIDO",IF(AC255=2,"PRÓXIMO A VENCER",IF(AC255=3,"EN TERMINO",IF(AC255=4,"CON AVANCE",IF(AC255=5,"CUMPLIDO",))))),"")</f>
        <v>CUMPLIDO</v>
      </c>
      <c r="X255" s="167" t="s">
        <v>1048</v>
      </c>
      <c r="Y255" s="117" t="str">
        <f t="shared" si="53"/>
        <v>H23AF18</v>
      </c>
      <c r="Z255" s="126">
        <f>IF(A255&lt;&gt;"",1,Z254+1)</f>
        <v>1</v>
      </c>
      <c r="AA255" s="126" t="str">
        <f t="shared" si="54"/>
        <v>H23AF18 - 1</v>
      </c>
      <c r="AB255" s="127">
        <f t="shared" si="50"/>
        <v>5</v>
      </c>
      <c r="AC255" s="127">
        <f t="shared" si="51"/>
        <v>5</v>
      </c>
      <c r="AD255" s="127" t="str">
        <f>IF(A255&lt;&gt;"",MID(F255,1,FIND(" ",F255,1)-1),AD254)</f>
        <v>H23AF18.</v>
      </c>
      <c r="AE255" s="127" t="str">
        <f t="shared" si="52"/>
        <v>H23AF18</v>
      </c>
      <c r="AF255" s="128"/>
      <c r="AG255" s="129"/>
      <c r="AH255" s="130"/>
    </row>
    <row r="256" spans="1:34" s="131" customFormat="1" ht="350.1" customHeight="1" x14ac:dyDescent="0.2">
      <c r="A256" s="117" t="str">
        <f>IF(ISBLANK(D256),"",COUNTA($D$2:D256))</f>
        <v/>
      </c>
      <c r="B256" s="118">
        <f t="shared" si="55"/>
        <v>255</v>
      </c>
      <c r="C256" s="121">
        <v>42</v>
      </c>
      <c r="D256" s="121"/>
      <c r="E256" s="121">
        <v>1801001</v>
      </c>
      <c r="F256" s="120" t="s">
        <v>1333</v>
      </c>
      <c r="G256" s="120" t="s">
        <v>1057</v>
      </c>
      <c r="H256" s="120" t="s">
        <v>779</v>
      </c>
      <c r="I256" s="120" t="s">
        <v>1059</v>
      </c>
      <c r="J256" s="120" t="s">
        <v>1553</v>
      </c>
      <c r="K256" s="121">
        <v>1</v>
      </c>
      <c r="L256" s="158">
        <v>43690</v>
      </c>
      <c r="M256" s="158">
        <v>43921</v>
      </c>
      <c r="N256" s="145">
        <f t="shared" si="62"/>
        <v>33</v>
      </c>
      <c r="O256" s="121" t="s">
        <v>331</v>
      </c>
      <c r="P256" s="121">
        <v>1</v>
      </c>
      <c r="Q256" s="146">
        <f>IF(P256/K256&gt;1,100,+P256/K256*100)</f>
        <v>100</v>
      </c>
      <c r="R256" s="123">
        <f>+N256*Q256/100</f>
        <v>33</v>
      </c>
      <c r="S256" s="123">
        <f>IF(M256&lt;=$AG$1,R256,0)</f>
        <v>33</v>
      </c>
      <c r="T256" s="123">
        <f>IF($AG$1&gt;=M256,N256,0)</f>
        <v>33</v>
      </c>
      <c r="U256" s="121" t="s">
        <v>1527</v>
      </c>
      <c r="V256" s="125" t="str">
        <f>IF(Q256=100,"CUMPLIDA",IF(M256-$AG$1&lt;0,"VENCIDA",IF(M256-$AG$1&lt;=30,"PRÓXIMA A VENCER",IF(Q256&gt;0,"CON AVANCE","EN TERMINO"))))</f>
        <v>CUMPLIDA</v>
      </c>
      <c r="W256" s="125" t="str">
        <f>IF(A256&lt;&gt;"",IF(AC256=1,"VENCIDO",IF(AC256=2,"PRÓXIMO A VENCER",IF(AC256=3,"EN TERMINO",IF(AC256=4,"CON AVANCE",IF(AC256=5,"CUMPLIDO",))))),"")</f>
        <v/>
      </c>
      <c r="X256" s="167" t="s">
        <v>1048</v>
      </c>
      <c r="Y256" s="117" t="str">
        <f t="shared" si="53"/>
        <v>H23AF18</v>
      </c>
      <c r="Z256" s="126">
        <f>IF(A256&lt;&gt;"",1,Z255+1)</f>
        <v>2</v>
      </c>
      <c r="AA256" s="126" t="str">
        <f t="shared" si="54"/>
        <v>H23AF18 - 2</v>
      </c>
      <c r="AB256" s="127">
        <f t="shared" si="50"/>
        <v>5</v>
      </c>
      <c r="AC256" s="127">
        <f t="shared" si="51"/>
        <v>5</v>
      </c>
      <c r="AD256" s="127" t="str">
        <f>IF(A256&lt;&gt;"",MID(F256,1,FIND(" ",F256,1)-1),AD255)</f>
        <v>H23AF18.</v>
      </c>
      <c r="AE256" s="127" t="str">
        <f t="shared" si="52"/>
        <v>H23AF18</v>
      </c>
      <c r="AF256" s="128"/>
      <c r="AG256" s="129"/>
      <c r="AH256" s="130"/>
    </row>
    <row r="257" spans="1:34" s="131" customFormat="1" ht="383.25" customHeight="1" x14ac:dyDescent="0.2">
      <c r="A257" s="117">
        <f>IF(ISBLANK(D257),"",COUNTA($D$2:D257))</f>
        <v>196</v>
      </c>
      <c r="B257" s="118">
        <f t="shared" si="55"/>
        <v>256</v>
      </c>
      <c r="C257" s="121"/>
      <c r="D257" s="121" t="s">
        <v>711</v>
      </c>
      <c r="E257" s="121" t="s">
        <v>1061</v>
      </c>
      <c r="F257" s="139" t="s">
        <v>1334</v>
      </c>
      <c r="G257" s="139" t="s">
        <v>1062</v>
      </c>
      <c r="H257" s="120" t="s">
        <v>1063</v>
      </c>
      <c r="I257" s="120" t="s">
        <v>1214</v>
      </c>
      <c r="J257" s="121" t="s">
        <v>1064</v>
      </c>
      <c r="K257" s="121">
        <v>29</v>
      </c>
      <c r="L257" s="158">
        <v>43690</v>
      </c>
      <c r="M257" s="158">
        <v>43861</v>
      </c>
      <c r="N257" s="145">
        <f t="shared" ref="N257:N290" si="63">(+M257-L257)/7</f>
        <v>24.428571428571427</v>
      </c>
      <c r="O257" s="121" t="s">
        <v>2417</v>
      </c>
      <c r="P257" s="140">
        <v>26</v>
      </c>
      <c r="Q257" s="146">
        <f>IF(P257/K257&gt;1,100,+P257/K257*100)</f>
        <v>89.65517241379311</v>
      </c>
      <c r="R257" s="123">
        <f>+N257*Q257/100</f>
        <v>21.901477832512313</v>
      </c>
      <c r="S257" s="123">
        <f>IF(M257&lt;=$AG$1,R257,0)</f>
        <v>21.901477832512313</v>
      </c>
      <c r="T257" s="123">
        <f>IF($AG$1&gt;=M257,N257,0)</f>
        <v>24.428571428571427</v>
      </c>
      <c r="U257" s="121"/>
      <c r="V257" s="125" t="str">
        <f>IF(Q257=100,"CUMPLIDA",IF(M257-$AG$1&lt;0,"VENCIDA",IF(M257-$AG$1&lt;=30,"PRÓXIMA A VENCER",IF(Q257&gt;0,"CON AVANCE","EN TERMINO"))))</f>
        <v>VENCIDA</v>
      </c>
      <c r="W257" s="125" t="str">
        <f>IF(A257&lt;&gt;"",IF(AC257=1,"VENCIDO",IF(AC257=2,"PRÓXIMO A VENCER",IF(AC257=3,"EN TERMINO",IF(AC257=4,"CON AVANCE",IF(AC257=5,"CUMPLIDO",))))),"")</f>
        <v>VENCIDO</v>
      </c>
      <c r="X257" s="167" t="s">
        <v>1048</v>
      </c>
      <c r="Y257" s="117" t="str">
        <f t="shared" si="53"/>
        <v>H30AF18</v>
      </c>
      <c r="Z257" s="126">
        <f>IF(A257&lt;&gt;"",1,Z256+1)</f>
        <v>1</v>
      </c>
      <c r="AA257" s="126" t="str">
        <f t="shared" si="54"/>
        <v>H30AF18 - 1</v>
      </c>
      <c r="AB257" s="127">
        <f t="shared" si="50"/>
        <v>1</v>
      </c>
      <c r="AC257" s="127">
        <f t="shared" si="51"/>
        <v>1</v>
      </c>
      <c r="AD257" s="127" t="str">
        <f>IF(A257&lt;&gt;"",MID(F257,1,FIND(" ",F257,1)-1),AD256)</f>
        <v>H30AF18.</v>
      </c>
      <c r="AE257" s="127" t="str">
        <f t="shared" si="52"/>
        <v>H30AF18</v>
      </c>
      <c r="AF257" s="128"/>
      <c r="AG257" s="129"/>
      <c r="AH257" s="130"/>
    </row>
    <row r="258" spans="1:34" s="131" customFormat="1" ht="350.1" customHeight="1" x14ac:dyDescent="0.2">
      <c r="A258" s="117">
        <f>IF(ISBLANK(D258),"",COUNTA($D$2:D258))</f>
        <v>197</v>
      </c>
      <c r="B258" s="118">
        <f t="shared" si="55"/>
        <v>257</v>
      </c>
      <c r="C258" s="121"/>
      <c r="D258" s="121" t="s">
        <v>1321</v>
      </c>
      <c r="E258" s="121" t="s">
        <v>1065</v>
      </c>
      <c r="F258" s="120" t="s">
        <v>1637</v>
      </c>
      <c r="G258" s="120" t="s">
        <v>1066</v>
      </c>
      <c r="H258" s="120" t="s">
        <v>1636</v>
      </c>
      <c r="I258" s="120" t="s">
        <v>1636</v>
      </c>
      <c r="J258" s="121" t="s">
        <v>1586</v>
      </c>
      <c r="K258" s="121">
        <v>1</v>
      </c>
      <c r="L258" s="158">
        <v>44407</v>
      </c>
      <c r="M258" s="158">
        <v>44561</v>
      </c>
      <c r="N258" s="145">
        <f t="shared" si="63"/>
        <v>22</v>
      </c>
      <c r="O258" s="121" t="s">
        <v>1692</v>
      </c>
      <c r="P258" s="121">
        <v>0</v>
      </c>
      <c r="Q258" s="146">
        <f>IF(P258/K258&gt;1,100,+P258/K258*100)</f>
        <v>0</v>
      </c>
      <c r="R258" s="123">
        <f>+N258*Q258/100</f>
        <v>0</v>
      </c>
      <c r="S258" s="123">
        <f>IF(M258&lt;=$AG$1,R258,0)</f>
        <v>0</v>
      </c>
      <c r="T258" s="123">
        <f>IF($AG$1&gt;=M258,N258,0)</f>
        <v>22</v>
      </c>
      <c r="U258" s="121"/>
      <c r="V258" s="125" t="str">
        <f>IF(Q258=100,"CUMPLIDA",IF(M258-$AG$1&lt;0,"VENCIDA",IF(M258-$AG$1&lt;=30,"PRÓXIMA A VENCER",IF(Q258&gt;0,"CON AVANCE","EN TERMINO"))))</f>
        <v>VENCIDA</v>
      </c>
      <c r="W258" s="125" t="str">
        <f>IF(A258&lt;&gt;"",IF(AC258=1,"VENCIDO",IF(AC258=2,"PRÓXIMO A VENCER",IF(AC258=3,"EN TERMINO",IF(AC258=4,"CON AVANCE",IF(AC258=5,"CUMPLIDO",))))),"")</f>
        <v>VENCIDO</v>
      </c>
      <c r="X258" s="167" t="s">
        <v>1048</v>
      </c>
      <c r="Y258" s="117" t="str">
        <f t="shared" si="53"/>
        <v>H31AF18</v>
      </c>
      <c r="Z258" s="126">
        <f>IF(A258&lt;&gt;"",1,Z257+1)</f>
        <v>1</v>
      </c>
      <c r="AA258" s="126" t="str">
        <f t="shared" si="54"/>
        <v>H31AF18 - 1</v>
      </c>
      <c r="AB258" s="127">
        <f t="shared" si="50"/>
        <v>1</v>
      </c>
      <c r="AC258" s="127">
        <f t="shared" si="51"/>
        <v>1</v>
      </c>
      <c r="AD258" s="127" t="str">
        <f>IF(A258&lt;&gt;"",MID(F258,1,FIND(" ",F258,1)-1),AD257)</f>
        <v>H31AF18.</v>
      </c>
      <c r="AE258" s="127" t="str">
        <f t="shared" si="52"/>
        <v>H31AF18</v>
      </c>
      <c r="AF258" s="128"/>
      <c r="AG258" s="129"/>
      <c r="AH258" s="130"/>
    </row>
    <row r="259" spans="1:34" s="131" customFormat="1" ht="350.1" customHeight="1" x14ac:dyDescent="0.2">
      <c r="A259" s="117">
        <f>IF(ISBLANK(D259),"",COUNTA($D$2:D259))</f>
        <v>198</v>
      </c>
      <c r="B259" s="118">
        <f t="shared" si="55"/>
        <v>258</v>
      </c>
      <c r="C259" s="121"/>
      <c r="D259" s="121" t="s">
        <v>710</v>
      </c>
      <c r="E259" s="121" t="s">
        <v>1065</v>
      </c>
      <c r="F259" s="139" t="s">
        <v>1667</v>
      </c>
      <c r="G259" s="139" t="s">
        <v>1067</v>
      </c>
      <c r="H259" s="139" t="s">
        <v>1068</v>
      </c>
      <c r="I259" s="139" t="s">
        <v>1069</v>
      </c>
      <c r="J259" s="139" t="s">
        <v>1070</v>
      </c>
      <c r="K259" s="169">
        <v>1</v>
      </c>
      <c r="L259" s="160">
        <v>43690</v>
      </c>
      <c r="M259" s="160">
        <v>44055</v>
      </c>
      <c r="N259" s="145">
        <f t="shared" si="63"/>
        <v>52.142857142857146</v>
      </c>
      <c r="O259" s="121" t="s">
        <v>1692</v>
      </c>
      <c r="P259" s="121">
        <v>100</v>
      </c>
      <c r="Q259" s="146">
        <f>IF(P259/K259&gt;1,100,+P259/K259*100)</f>
        <v>100</v>
      </c>
      <c r="R259" s="123">
        <f>+N259*Q259/100</f>
        <v>52.142857142857146</v>
      </c>
      <c r="S259" s="123">
        <f>IF(M259&lt;=$AG$1,R259,0)</f>
        <v>52.142857142857146</v>
      </c>
      <c r="T259" s="123">
        <f>IF($AG$1&gt;=M259,N259,0)</f>
        <v>52.142857142857146</v>
      </c>
      <c r="U259" s="121"/>
      <c r="V259" s="125" t="str">
        <f>IF(Q259=100,"CUMPLIDA",IF(M259-$AG$1&lt;0,"VENCIDA",IF(M259-$AG$1&lt;=30,"PRÓXIMA A VENCER",IF(Q259&gt;0,"CON AVANCE","EN TERMINO"))))</f>
        <v>CUMPLIDA</v>
      </c>
      <c r="W259" s="125" t="str">
        <f>IF(A259&lt;&gt;"",IF(AC259=1,"VENCIDO",IF(AC259=2,"PRÓXIMO A VENCER",IF(AC259=3,"EN TERMINO",IF(AC259=4,"CON AVANCE",IF(AC259=5,"CUMPLIDO",))))),"")</f>
        <v>VENCIDO</v>
      </c>
      <c r="X259" s="167" t="s">
        <v>1048</v>
      </c>
      <c r="Y259" s="117" t="str">
        <f t="shared" si="53"/>
        <v>H32AF18</v>
      </c>
      <c r="Z259" s="126">
        <f>IF(A259&lt;&gt;"",1,Z258+1)</f>
        <v>1</v>
      </c>
      <c r="AA259" s="126" t="str">
        <f t="shared" si="54"/>
        <v>H32AF18 - 1</v>
      </c>
      <c r="AB259" s="127">
        <f t="shared" ref="AB259:AB322" si="64">IF(V259="VENCIDA",1,IF(V259="PRÓXIMA A VENCER",2,IF(V259="EN TERMINO",3,IF(V259="CON AVANCE",4,IF(V259="CUMPLIDA",5,)))))</f>
        <v>5</v>
      </c>
      <c r="AC259" s="127">
        <f t="shared" ref="AC259:AC322" si="65">IF(Z260=Z259+1,MIN(AB259,AC260),AB259)</f>
        <v>1</v>
      </c>
      <c r="AD259" s="127" t="str">
        <f>IF(A259&lt;&gt;"",MID(F259,1,FIND(" ",F259,1)-1),AD258)</f>
        <v>H32AF18.</v>
      </c>
      <c r="AE259" s="127" t="str">
        <f t="shared" ref="AE259:AE322" si="66">IFERROR(MID(AD259,1,FIND(".",AD259,1)-1),AD259)</f>
        <v>H32AF18</v>
      </c>
      <c r="AF259" s="128"/>
      <c r="AG259" s="129"/>
      <c r="AH259" s="130"/>
    </row>
    <row r="260" spans="1:34" s="131" customFormat="1" ht="350.1" customHeight="1" x14ac:dyDescent="0.2">
      <c r="A260" s="117" t="str">
        <f>IF(ISBLANK(D260),"",COUNTA($D$2:D260))</f>
        <v/>
      </c>
      <c r="B260" s="118">
        <f t="shared" si="55"/>
        <v>259</v>
      </c>
      <c r="C260" s="121"/>
      <c r="D260" s="121"/>
      <c r="E260" s="121" t="s">
        <v>1065</v>
      </c>
      <c r="F260" s="139" t="s">
        <v>1668</v>
      </c>
      <c r="G260" s="139" t="s">
        <v>1067</v>
      </c>
      <c r="H260" s="139" t="s">
        <v>1071</v>
      </c>
      <c r="I260" s="139" t="s">
        <v>1215</v>
      </c>
      <c r="J260" s="140" t="s">
        <v>1072</v>
      </c>
      <c r="K260" s="140">
        <v>2</v>
      </c>
      <c r="L260" s="160">
        <v>43690</v>
      </c>
      <c r="M260" s="160">
        <v>44055</v>
      </c>
      <c r="N260" s="145">
        <f t="shared" si="63"/>
        <v>52.142857142857146</v>
      </c>
      <c r="O260" s="121" t="s">
        <v>1692</v>
      </c>
      <c r="P260" s="121">
        <v>0</v>
      </c>
      <c r="Q260" s="146">
        <f>IF(P260/K260&gt;1,100,+P260/K260*100)</f>
        <v>0</v>
      </c>
      <c r="R260" s="123">
        <f>+N260*Q260/100</f>
        <v>0</v>
      </c>
      <c r="S260" s="123">
        <f>IF(M260&lt;=$AG$1,R260,0)</f>
        <v>0</v>
      </c>
      <c r="T260" s="123">
        <f>IF($AG$1&gt;=M260,N260,0)</f>
        <v>52.142857142857146</v>
      </c>
      <c r="U260" s="121"/>
      <c r="V260" s="125" t="str">
        <f>IF(Q260=100,"CUMPLIDA",IF(M260-$AG$1&lt;0,"VENCIDA",IF(M260-$AG$1&lt;=30,"PRÓXIMA A VENCER",IF(Q260&gt;0,"CON AVANCE","EN TERMINO"))))</f>
        <v>VENCIDA</v>
      </c>
      <c r="W260" s="125" t="str">
        <f>IF(A260&lt;&gt;"",IF(AC260=1,"VENCIDO",IF(AC260=2,"PRÓXIMO A VENCER",IF(AC260=3,"EN TERMINO",IF(AC260=4,"CON AVANCE",IF(AC260=5,"CUMPLIDO",))))),"")</f>
        <v/>
      </c>
      <c r="X260" s="167" t="s">
        <v>1048</v>
      </c>
      <c r="Y260" s="117" t="str">
        <f t="shared" si="53"/>
        <v>H32AF18</v>
      </c>
      <c r="Z260" s="126">
        <f>IF(A260&lt;&gt;"",1,Z259+1)</f>
        <v>2</v>
      </c>
      <c r="AA260" s="126" t="str">
        <f t="shared" si="54"/>
        <v>H32AF18 - 2</v>
      </c>
      <c r="AB260" s="127">
        <f t="shared" si="64"/>
        <v>1</v>
      </c>
      <c r="AC260" s="127">
        <f t="shared" si="65"/>
        <v>1</v>
      </c>
      <c r="AD260" s="127" t="str">
        <f>IF(A260&lt;&gt;"",MID(F260,1,FIND(" ",F260,1)-1),AD259)</f>
        <v>H32AF18.</v>
      </c>
      <c r="AE260" s="127" t="str">
        <f t="shared" si="66"/>
        <v>H32AF18</v>
      </c>
      <c r="AF260" s="128"/>
      <c r="AG260" s="129"/>
      <c r="AH260" s="130"/>
    </row>
    <row r="261" spans="1:34" s="131" customFormat="1" ht="350.1" customHeight="1" x14ac:dyDescent="0.2">
      <c r="A261" s="117">
        <f>IF(ISBLANK(D261),"",COUNTA($D$2:D261))</f>
        <v>199</v>
      </c>
      <c r="B261" s="118">
        <f t="shared" si="55"/>
        <v>260</v>
      </c>
      <c r="C261" s="121"/>
      <c r="D261" s="121" t="s">
        <v>801</v>
      </c>
      <c r="E261" s="121" t="s">
        <v>1073</v>
      </c>
      <c r="F261" s="139" t="s">
        <v>1335</v>
      </c>
      <c r="G261" s="139" t="s">
        <v>1074</v>
      </c>
      <c r="H261" s="139" t="s">
        <v>1075</v>
      </c>
      <c r="I261" s="139" t="s">
        <v>1076</v>
      </c>
      <c r="J261" s="139" t="s">
        <v>1077</v>
      </c>
      <c r="K261" s="140">
        <v>1</v>
      </c>
      <c r="L261" s="160">
        <v>43690</v>
      </c>
      <c r="M261" s="160">
        <v>43768</v>
      </c>
      <c r="N261" s="145">
        <f t="shared" si="63"/>
        <v>11.142857142857142</v>
      </c>
      <c r="O261" s="140" t="s">
        <v>1694</v>
      </c>
      <c r="P261" s="121">
        <v>1</v>
      </c>
      <c r="Q261" s="146">
        <f>IF(P261/K261&gt;1,100,+P261/K261*100)</f>
        <v>100</v>
      </c>
      <c r="R261" s="123">
        <f>+N261*Q261/100</f>
        <v>11.142857142857142</v>
      </c>
      <c r="S261" s="123">
        <f>IF(M261&lt;=$AG$1,R261,0)</f>
        <v>11.142857142857142</v>
      </c>
      <c r="T261" s="123">
        <f>IF($AG$1&gt;=M261,N261,0)</f>
        <v>11.142857142857142</v>
      </c>
      <c r="U261" s="121"/>
      <c r="V261" s="125" t="str">
        <f>IF(Q261=100,"CUMPLIDA",IF(M261-$AG$1&lt;0,"VENCIDA",IF(M261-$AG$1&lt;=30,"PRÓXIMA A VENCER",IF(Q261&gt;0,"CON AVANCE","EN TERMINO"))))</f>
        <v>CUMPLIDA</v>
      </c>
      <c r="W261" s="125" t="str">
        <f>IF(A261&lt;&gt;"",IF(AC261=1,"VENCIDO",IF(AC261=2,"PRÓXIMO A VENCER",IF(AC261=3,"EN TERMINO",IF(AC261=4,"CON AVANCE",IF(AC261=5,"CUMPLIDO",))))),"")</f>
        <v>CUMPLIDO</v>
      </c>
      <c r="X261" s="167" t="s">
        <v>1048</v>
      </c>
      <c r="Y261" s="117" t="str">
        <f t="shared" si="53"/>
        <v>H33AF18</v>
      </c>
      <c r="Z261" s="126">
        <f>IF(A261&lt;&gt;"",1,Z260+1)</f>
        <v>1</v>
      </c>
      <c r="AA261" s="126" t="str">
        <f t="shared" si="54"/>
        <v>H33AF18 - 1</v>
      </c>
      <c r="AB261" s="127">
        <f t="shared" si="64"/>
        <v>5</v>
      </c>
      <c r="AC261" s="127">
        <f t="shared" si="65"/>
        <v>5</v>
      </c>
      <c r="AD261" s="127" t="str">
        <f>IF(A261&lt;&gt;"",MID(F261,1,FIND(" ",F261,1)-1),AD260)</f>
        <v>H33AF18.</v>
      </c>
      <c r="AE261" s="127" t="str">
        <f t="shared" si="66"/>
        <v>H33AF18</v>
      </c>
      <c r="AF261" s="128"/>
      <c r="AG261" s="129"/>
      <c r="AH261" s="130"/>
    </row>
    <row r="262" spans="1:34" s="131" customFormat="1" ht="350.1" customHeight="1" x14ac:dyDescent="0.2">
      <c r="A262" s="117">
        <f>IF(ISBLANK(D262),"",COUNTA($D$2:D262))</f>
        <v>200</v>
      </c>
      <c r="B262" s="118">
        <f t="shared" si="55"/>
        <v>261</v>
      </c>
      <c r="C262" s="121"/>
      <c r="D262" s="121" t="s">
        <v>711</v>
      </c>
      <c r="E262" s="121" t="s">
        <v>1073</v>
      </c>
      <c r="F262" s="139" t="s">
        <v>1336</v>
      </c>
      <c r="G262" s="139" t="s">
        <v>1078</v>
      </c>
      <c r="H262" s="170" t="s">
        <v>1079</v>
      </c>
      <c r="I262" s="171" t="s">
        <v>1531</v>
      </c>
      <c r="J262" s="172" t="s">
        <v>1530</v>
      </c>
      <c r="K262" s="173">
        <v>1</v>
      </c>
      <c r="L262" s="174">
        <v>43709</v>
      </c>
      <c r="M262" s="174">
        <v>43799</v>
      </c>
      <c r="N262" s="145">
        <f t="shared" si="63"/>
        <v>12.857142857142858</v>
      </c>
      <c r="O262" s="121" t="s">
        <v>1690</v>
      </c>
      <c r="P262" s="121">
        <v>0</v>
      </c>
      <c r="Q262" s="146">
        <f>IF(P262/K262&gt;1,100,+P262/K262*100)</f>
        <v>0</v>
      </c>
      <c r="R262" s="123">
        <f>+N262*Q262/100</f>
        <v>0</v>
      </c>
      <c r="S262" s="123">
        <f>IF(M262&lt;=$AG$1,R262,0)</f>
        <v>0</v>
      </c>
      <c r="T262" s="123">
        <f>IF($AG$1&gt;=M262,N262,0)</f>
        <v>12.857142857142858</v>
      </c>
      <c r="U262" s="121"/>
      <c r="V262" s="125" t="str">
        <f>IF(Q262=100,"CUMPLIDA",IF(M262-$AG$1&lt;0,"VENCIDA",IF(M262-$AG$1&lt;=30,"PRÓXIMA A VENCER",IF(Q262&gt;0,"CON AVANCE","EN TERMINO"))))</f>
        <v>VENCIDA</v>
      </c>
      <c r="W262" s="125" t="str">
        <f>IF(A262&lt;&gt;"",IF(AC262=1,"VENCIDO",IF(AC262=2,"PRÓXIMO A VENCER",IF(AC262=3,"EN TERMINO",IF(AC262=4,"CON AVANCE",IF(AC262=5,"CUMPLIDO",))))),"")</f>
        <v>VENCIDO</v>
      </c>
      <c r="X262" s="167" t="s">
        <v>1048</v>
      </c>
      <c r="Y262" s="117" t="str">
        <f t="shared" si="53"/>
        <v>H35AF18</v>
      </c>
      <c r="Z262" s="126">
        <f>IF(A262&lt;&gt;"",1,Z261+1)</f>
        <v>1</v>
      </c>
      <c r="AA262" s="126" t="str">
        <f t="shared" si="54"/>
        <v>H35AF18 - 1</v>
      </c>
      <c r="AB262" s="127">
        <f t="shared" si="64"/>
        <v>1</v>
      </c>
      <c r="AC262" s="127">
        <f t="shared" si="65"/>
        <v>1</v>
      </c>
      <c r="AD262" s="127" t="str">
        <f>IF(A262&lt;&gt;"",MID(F262,1,FIND(" ",F262,1)-1),AD261)</f>
        <v>H35AF18.</v>
      </c>
      <c r="AE262" s="127" t="str">
        <f t="shared" si="66"/>
        <v>H35AF18</v>
      </c>
      <c r="AF262" s="128"/>
      <c r="AG262" s="129"/>
      <c r="AH262" s="130"/>
    </row>
    <row r="263" spans="1:34" s="131" customFormat="1" ht="350.1" customHeight="1" x14ac:dyDescent="0.2">
      <c r="A263" s="117" t="str">
        <f>IF(ISBLANK(D263),"",COUNTA($D$2:D263))</f>
        <v/>
      </c>
      <c r="B263" s="118">
        <f t="shared" si="55"/>
        <v>262</v>
      </c>
      <c r="C263" s="121"/>
      <c r="D263" s="121"/>
      <c r="E263" s="121" t="s">
        <v>1073</v>
      </c>
      <c r="F263" s="139" t="s">
        <v>1337</v>
      </c>
      <c r="G263" s="139" t="s">
        <v>1078</v>
      </c>
      <c r="H263" s="170" t="s">
        <v>1080</v>
      </c>
      <c r="I263" s="170" t="s">
        <v>1081</v>
      </c>
      <c r="J263" s="170" t="s">
        <v>1532</v>
      </c>
      <c r="K263" s="173">
        <v>8</v>
      </c>
      <c r="L263" s="174">
        <v>43718</v>
      </c>
      <c r="M263" s="174">
        <v>44012</v>
      </c>
      <c r="N263" s="145">
        <f t="shared" si="63"/>
        <v>42</v>
      </c>
      <c r="O263" s="121" t="s">
        <v>1690</v>
      </c>
      <c r="P263" s="121">
        <v>0</v>
      </c>
      <c r="Q263" s="146">
        <f>IF(P263/K263&gt;1,100,+P263/K263*100)</f>
        <v>0</v>
      </c>
      <c r="R263" s="123">
        <f>+N263*Q263/100</f>
        <v>0</v>
      </c>
      <c r="S263" s="123">
        <f>IF(M263&lt;=$AG$1,R263,0)</f>
        <v>0</v>
      </c>
      <c r="T263" s="123">
        <f>IF($AG$1&gt;=M263,N263,0)</f>
        <v>42</v>
      </c>
      <c r="U263" s="121"/>
      <c r="V263" s="125" t="str">
        <f>IF(Q263=100,"CUMPLIDA",IF(M263-$AG$1&lt;0,"VENCIDA",IF(M263-$AG$1&lt;=30,"PRÓXIMA A VENCER",IF(Q263&gt;0,"CON AVANCE","EN TERMINO"))))</f>
        <v>VENCIDA</v>
      </c>
      <c r="W263" s="125" t="str">
        <f>IF(A263&lt;&gt;"",IF(AC263=1,"VENCIDO",IF(AC263=2,"PRÓXIMO A VENCER",IF(AC263=3,"EN TERMINO",IF(AC263=4,"CON AVANCE",IF(AC263=5,"CUMPLIDO",))))),"")</f>
        <v/>
      </c>
      <c r="X263" s="167" t="s">
        <v>1048</v>
      </c>
      <c r="Y263" s="117" t="str">
        <f t="shared" si="53"/>
        <v>H35AF18</v>
      </c>
      <c r="Z263" s="126">
        <f>IF(A263&lt;&gt;"",1,Z262+1)</f>
        <v>2</v>
      </c>
      <c r="AA263" s="126" t="str">
        <f t="shared" si="54"/>
        <v>H35AF18 - 2</v>
      </c>
      <c r="AB263" s="127">
        <f t="shared" si="64"/>
        <v>1</v>
      </c>
      <c r="AC263" s="127">
        <f t="shared" si="65"/>
        <v>1</v>
      </c>
      <c r="AD263" s="127" t="str">
        <f>IF(A263&lt;&gt;"",MID(F263,1,FIND(" ",F263,1)-1),AD262)</f>
        <v>H35AF18.</v>
      </c>
      <c r="AE263" s="127" t="str">
        <f t="shared" si="66"/>
        <v>H35AF18</v>
      </c>
      <c r="AF263" s="128"/>
      <c r="AG263" s="129"/>
      <c r="AH263" s="130"/>
    </row>
    <row r="264" spans="1:34" s="131" customFormat="1" ht="350.1" customHeight="1" x14ac:dyDescent="0.2">
      <c r="A264" s="117" t="str">
        <f>IF(ISBLANK(D264),"",COUNTA($D$2:D264))</f>
        <v/>
      </c>
      <c r="B264" s="118">
        <f t="shared" si="55"/>
        <v>263</v>
      </c>
      <c r="C264" s="121"/>
      <c r="D264" s="121"/>
      <c r="E264" s="121" t="s">
        <v>1073</v>
      </c>
      <c r="F264" s="139" t="s">
        <v>1338</v>
      </c>
      <c r="G264" s="139" t="s">
        <v>1078</v>
      </c>
      <c r="H264" s="170" t="s">
        <v>1082</v>
      </c>
      <c r="I264" s="171" t="s">
        <v>1083</v>
      </c>
      <c r="J264" s="171" t="s">
        <v>1216</v>
      </c>
      <c r="K264" s="173">
        <v>1</v>
      </c>
      <c r="L264" s="174">
        <v>43713</v>
      </c>
      <c r="M264" s="174">
        <v>43830</v>
      </c>
      <c r="N264" s="145">
        <f t="shared" si="63"/>
        <v>16.714285714285715</v>
      </c>
      <c r="O264" s="121" t="s">
        <v>1690</v>
      </c>
      <c r="P264" s="140">
        <v>1</v>
      </c>
      <c r="Q264" s="146">
        <f>IF(P264/K264&gt;1,100,+P264/K264*100)</f>
        <v>100</v>
      </c>
      <c r="R264" s="123">
        <f>+N264*Q264/100</f>
        <v>16.714285714285715</v>
      </c>
      <c r="S264" s="123">
        <f>IF(M264&lt;=$AG$1,R264,0)</f>
        <v>16.714285714285715</v>
      </c>
      <c r="T264" s="123">
        <f>IF($AG$1&gt;=M264,N264,0)</f>
        <v>16.714285714285715</v>
      </c>
      <c r="U264" s="121"/>
      <c r="V264" s="125" t="str">
        <f>IF(Q264=100,"CUMPLIDA",IF(M264-$AG$1&lt;0,"VENCIDA",IF(M264-$AG$1&lt;=30,"PRÓXIMA A VENCER",IF(Q264&gt;0,"CON AVANCE","EN TERMINO"))))</f>
        <v>CUMPLIDA</v>
      </c>
      <c r="W264" s="125" t="str">
        <f>IF(A264&lt;&gt;"",IF(AC264=1,"VENCIDO",IF(AC264=2,"PRÓXIMO A VENCER",IF(AC264=3,"EN TERMINO",IF(AC264=4,"CON AVANCE",IF(AC264=5,"CUMPLIDO",))))),"")</f>
        <v/>
      </c>
      <c r="X264" s="167" t="s">
        <v>1048</v>
      </c>
      <c r="Y264" s="117" t="str">
        <f t="shared" si="53"/>
        <v>H35AF18</v>
      </c>
      <c r="Z264" s="126">
        <f>IF(A264&lt;&gt;"",1,Z263+1)</f>
        <v>3</v>
      </c>
      <c r="AA264" s="126" t="str">
        <f t="shared" si="54"/>
        <v>H35AF18 - 3</v>
      </c>
      <c r="AB264" s="127">
        <f t="shared" si="64"/>
        <v>5</v>
      </c>
      <c r="AC264" s="127">
        <f t="shared" si="65"/>
        <v>5</v>
      </c>
      <c r="AD264" s="127" t="str">
        <f>IF(A264&lt;&gt;"",MID(F264,1,FIND(" ",F264,1)-1),AD263)</f>
        <v>H35AF18.</v>
      </c>
      <c r="AE264" s="127" t="str">
        <f t="shared" si="66"/>
        <v>H35AF18</v>
      </c>
      <c r="AF264" s="128"/>
      <c r="AG264" s="129"/>
      <c r="AH264" s="130"/>
    </row>
    <row r="265" spans="1:34" s="131" customFormat="1" ht="350.1" customHeight="1" x14ac:dyDescent="0.2">
      <c r="A265" s="117">
        <f>IF(ISBLANK(D265),"",COUNTA($D$2:D265))</f>
        <v>201</v>
      </c>
      <c r="B265" s="118">
        <f t="shared" si="55"/>
        <v>264</v>
      </c>
      <c r="C265" s="121"/>
      <c r="D265" s="121" t="s">
        <v>1322</v>
      </c>
      <c r="E265" s="121" t="s">
        <v>1073</v>
      </c>
      <c r="F265" s="139" t="s">
        <v>1339</v>
      </c>
      <c r="G265" s="139" t="s">
        <v>1084</v>
      </c>
      <c r="H265" s="139" t="s">
        <v>1075</v>
      </c>
      <c r="I265" s="139" t="s">
        <v>1076</v>
      </c>
      <c r="J265" s="139" t="s">
        <v>1077</v>
      </c>
      <c r="K265" s="140">
        <v>1</v>
      </c>
      <c r="L265" s="160">
        <v>43690</v>
      </c>
      <c r="M265" s="160">
        <v>43768</v>
      </c>
      <c r="N265" s="145">
        <f t="shared" si="63"/>
        <v>11.142857142857142</v>
      </c>
      <c r="O265" s="140" t="s">
        <v>1694</v>
      </c>
      <c r="P265" s="121">
        <v>1</v>
      </c>
      <c r="Q265" s="146">
        <f>IF(P265/K265&gt;1,100,+P265/K265*100)</f>
        <v>100</v>
      </c>
      <c r="R265" s="123">
        <f>+N265*Q265/100</f>
        <v>11.142857142857142</v>
      </c>
      <c r="S265" s="123">
        <f>IF(M265&lt;=$AG$1,R265,0)</f>
        <v>11.142857142857142</v>
      </c>
      <c r="T265" s="123">
        <f>IF($AG$1&gt;=M265,N265,0)</f>
        <v>11.142857142857142</v>
      </c>
      <c r="U265" s="121"/>
      <c r="V265" s="125" t="str">
        <f>IF(Q265=100,"CUMPLIDA",IF(M265-$AG$1&lt;0,"VENCIDA",IF(M265-$AG$1&lt;=30,"PRÓXIMA A VENCER",IF(Q265&gt;0,"CON AVANCE","EN TERMINO"))))</f>
        <v>CUMPLIDA</v>
      </c>
      <c r="W265" s="125" t="str">
        <f>IF(A265&lt;&gt;"",IF(AC265=1,"VENCIDO",IF(AC265=2,"PRÓXIMO A VENCER",IF(AC265=3,"EN TERMINO",IF(AC265=4,"CON AVANCE",IF(AC265=5,"CUMPLIDO",))))),"")</f>
        <v>CUMPLIDO</v>
      </c>
      <c r="X265" s="167" t="s">
        <v>1048</v>
      </c>
      <c r="Y265" s="117" t="str">
        <f t="shared" ref="Y265:Y328" si="67">AE265</f>
        <v>H37AF18</v>
      </c>
      <c r="Z265" s="126">
        <f>IF(A265&lt;&gt;"",1,Z264+1)</f>
        <v>1</v>
      </c>
      <c r="AA265" s="126" t="str">
        <f t="shared" ref="AA265:AA328" si="68">CONCATENATE(Y265," - ",Z265)</f>
        <v>H37AF18 - 1</v>
      </c>
      <c r="AB265" s="127">
        <f t="shared" si="64"/>
        <v>5</v>
      </c>
      <c r="AC265" s="127">
        <f t="shared" si="65"/>
        <v>5</v>
      </c>
      <c r="AD265" s="127" t="str">
        <f>IF(A265&lt;&gt;"",MID(F265,1,FIND(" ",F265,1)-1),AD264)</f>
        <v>H37AF18.</v>
      </c>
      <c r="AE265" s="127" t="str">
        <f t="shared" si="66"/>
        <v>H37AF18</v>
      </c>
      <c r="AF265" s="128"/>
      <c r="AG265" s="129"/>
      <c r="AH265" s="130"/>
    </row>
    <row r="266" spans="1:34" s="131" customFormat="1" ht="350.1" customHeight="1" x14ac:dyDescent="0.2">
      <c r="A266" s="117">
        <f>IF(ISBLANK(D266),"",COUNTA($D$2:D266))</f>
        <v>202</v>
      </c>
      <c r="B266" s="118">
        <f t="shared" ref="B266:B329" si="69">ROW()-1</f>
        <v>265</v>
      </c>
      <c r="C266" s="121"/>
      <c r="D266" s="121" t="s">
        <v>1323</v>
      </c>
      <c r="E266" s="121" t="s">
        <v>1073</v>
      </c>
      <c r="F266" s="139" t="s">
        <v>1340</v>
      </c>
      <c r="G266" s="139" t="s">
        <v>1085</v>
      </c>
      <c r="H266" s="139" t="s">
        <v>1075</v>
      </c>
      <c r="I266" s="139" t="s">
        <v>1076</v>
      </c>
      <c r="J266" s="139" t="s">
        <v>1077</v>
      </c>
      <c r="K266" s="140">
        <v>1</v>
      </c>
      <c r="L266" s="160">
        <v>43690</v>
      </c>
      <c r="M266" s="160">
        <v>43768</v>
      </c>
      <c r="N266" s="145">
        <f t="shared" si="63"/>
        <v>11.142857142857142</v>
      </c>
      <c r="O266" s="140" t="s">
        <v>1694</v>
      </c>
      <c r="P266" s="121">
        <v>1</v>
      </c>
      <c r="Q266" s="146">
        <f>IF(P266/K266&gt;1,100,+P266/K266*100)</f>
        <v>100</v>
      </c>
      <c r="R266" s="123">
        <f>+N266*Q266/100</f>
        <v>11.142857142857142</v>
      </c>
      <c r="S266" s="123">
        <f>IF(M266&lt;=$AG$1,R266,0)</f>
        <v>11.142857142857142</v>
      </c>
      <c r="T266" s="123">
        <f>IF($AG$1&gt;=M266,N266,0)</f>
        <v>11.142857142857142</v>
      </c>
      <c r="U266" s="121"/>
      <c r="V266" s="125" t="str">
        <f>IF(Q266=100,"CUMPLIDA",IF(M266-$AG$1&lt;0,"VENCIDA",IF(M266-$AG$1&lt;=30,"PRÓXIMA A VENCER",IF(Q266&gt;0,"CON AVANCE","EN TERMINO"))))</f>
        <v>CUMPLIDA</v>
      </c>
      <c r="W266" s="125" t="str">
        <f>IF(A266&lt;&gt;"",IF(AC266=1,"VENCIDO",IF(AC266=2,"PRÓXIMO A VENCER",IF(AC266=3,"EN TERMINO",IF(AC266=4,"CON AVANCE",IF(AC266=5,"CUMPLIDO",))))),"")</f>
        <v>CUMPLIDO</v>
      </c>
      <c r="X266" s="167" t="s">
        <v>1048</v>
      </c>
      <c r="Y266" s="117" t="str">
        <f t="shared" si="67"/>
        <v>H38AF18</v>
      </c>
      <c r="Z266" s="126">
        <f>IF(A266&lt;&gt;"",1,Z265+1)</f>
        <v>1</v>
      </c>
      <c r="AA266" s="126" t="str">
        <f t="shared" si="68"/>
        <v>H38AF18 - 1</v>
      </c>
      <c r="AB266" s="127">
        <f t="shared" si="64"/>
        <v>5</v>
      </c>
      <c r="AC266" s="127">
        <f t="shared" si="65"/>
        <v>5</v>
      </c>
      <c r="AD266" s="127" t="str">
        <f>IF(A266&lt;&gt;"",MID(F266,1,FIND(" ",F266,1)-1),AD265)</f>
        <v>H38AF18.</v>
      </c>
      <c r="AE266" s="127" t="str">
        <f t="shared" si="66"/>
        <v>H38AF18</v>
      </c>
      <c r="AF266" s="128"/>
      <c r="AG266" s="129"/>
      <c r="AH266" s="130"/>
    </row>
    <row r="267" spans="1:34" s="131" customFormat="1" ht="350.1" customHeight="1" x14ac:dyDescent="0.2">
      <c r="A267" s="117">
        <f>IF(ISBLANK(D267),"",COUNTA($D$2:D267))</f>
        <v>203</v>
      </c>
      <c r="B267" s="118">
        <f t="shared" si="69"/>
        <v>266</v>
      </c>
      <c r="C267" s="121"/>
      <c r="D267" s="121" t="s">
        <v>801</v>
      </c>
      <c r="E267" s="121" t="s">
        <v>1073</v>
      </c>
      <c r="F267" s="139" t="s">
        <v>1341</v>
      </c>
      <c r="G267" s="139" t="s">
        <v>1086</v>
      </c>
      <c r="H267" s="170" t="s">
        <v>1403</v>
      </c>
      <c r="I267" s="175" t="s">
        <v>1404</v>
      </c>
      <c r="J267" s="173" t="s">
        <v>1087</v>
      </c>
      <c r="K267" s="173">
        <v>1</v>
      </c>
      <c r="L267" s="174">
        <v>43690</v>
      </c>
      <c r="M267" s="174">
        <v>43830</v>
      </c>
      <c r="N267" s="145">
        <f t="shared" si="63"/>
        <v>20</v>
      </c>
      <c r="O267" s="140" t="s">
        <v>1699</v>
      </c>
      <c r="P267" s="121">
        <v>1</v>
      </c>
      <c r="Q267" s="146">
        <f>IF(P267/K267&gt;1,100,+P267/K267*100)</f>
        <v>100</v>
      </c>
      <c r="R267" s="123">
        <f>+N267*Q267/100</f>
        <v>20</v>
      </c>
      <c r="S267" s="123">
        <f>IF(M267&lt;=$AG$1,R267,0)</f>
        <v>20</v>
      </c>
      <c r="T267" s="123">
        <f>IF($AG$1&gt;=M267,N267,0)</f>
        <v>20</v>
      </c>
      <c r="U267" s="121"/>
      <c r="V267" s="125" t="str">
        <f>IF(Q267=100,"CUMPLIDA",IF(M267-$AG$1&lt;0,"VENCIDA",IF(M267-$AG$1&lt;=30,"PRÓXIMA A VENCER",IF(Q267&gt;0,"CON AVANCE","EN TERMINO"))))</f>
        <v>CUMPLIDA</v>
      </c>
      <c r="W267" s="125" t="str">
        <f>IF(A267&lt;&gt;"",IF(AC267=1,"VENCIDO",IF(AC267=2,"PRÓXIMO A VENCER",IF(AC267=3,"EN TERMINO",IF(AC267=4,"CON AVANCE",IF(AC267=5,"CUMPLIDO",))))),"")</f>
        <v>VENCIDO</v>
      </c>
      <c r="X267" s="167" t="s">
        <v>1048</v>
      </c>
      <c r="Y267" s="117" t="str">
        <f t="shared" si="67"/>
        <v>H39AF18</v>
      </c>
      <c r="Z267" s="126">
        <f>IF(A267&lt;&gt;"",1,Z266+1)</f>
        <v>1</v>
      </c>
      <c r="AA267" s="126" t="str">
        <f t="shared" si="68"/>
        <v>H39AF18 - 1</v>
      </c>
      <c r="AB267" s="127">
        <f t="shared" si="64"/>
        <v>5</v>
      </c>
      <c r="AC267" s="127">
        <f t="shared" si="65"/>
        <v>1</v>
      </c>
      <c r="AD267" s="127" t="str">
        <f>IF(A267&lt;&gt;"",MID(F267,1,FIND(" ",F267,1)-1),AD266)</f>
        <v>H39AF18.</v>
      </c>
      <c r="AE267" s="127" t="str">
        <f t="shared" si="66"/>
        <v>H39AF18</v>
      </c>
      <c r="AF267" s="128"/>
      <c r="AG267" s="129"/>
      <c r="AH267" s="130"/>
    </row>
    <row r="268" spans="1:34" s="131" customFormat="1" ht="350.1" customHeight="1" x14ac:dyDescent="0.2">
      <c r="A268" s="117" t="str">
        <f>IF(ISBLANK(D268),"",COUNTA($D$2:D268))</f>
        <v/>
      </c>
      <c r="B268" s="118">
        <f t="shared" si="69"/>
        <v>267</v>
      </c>
      <c r="C268" s="121"/>
      <c r="D268" s="121"/>
      <c r="E268" s="121" t="s">
        <v>1073</v>
      </c>
      <c r="F268" s="139" t="s">
        <v>1342</v>
      </c>
      <c r="G268" s="139" t="s">
        <v>1086</v>
      </c>
      <c r="H268" s="170" t="s">
        <v>1405</v>
      </c>
      <c r="I268" s="176" t="s">
        <v>1406</v>
      </c>
      <c r="J268" s="172" t="s">
        <v>1217</v>
      </c>
      <c r="K268" s="172">
        <v>1</v>
      </c>
      <c r="L268" s="174">
        <v>43690</v>
      </c>
      <c r="M268" s="174">
        <v>43830</v>
      </c>
      <c r="N268" s="145">
        <f t="shared" si="63"/>
        <v>20</v>
      </c>
      <c r="O268" s="121" t="s">
        <v>1690</v>
      </c>
      <c r="P268" s="121">
        <v>0.2</v>
      </c>
      <c r="Q268" s="146">
        <f>IF(P268/K268&gt;1,100,+P268/K268*100)</f>
        <v>20</v>
      </c>
      <c r="R268" s="123">
        <f>+N268*Q268/100</f>
        <v>4</v>
      </c>
      <c r="S268" s="123">
        <f>IF(M268&lt;=$AG$1,R268,0)</f>
        <v>4</v>
      </c>
      <c r="T268" s="123">
        <f>IF($AG$1&gt;=M268,N268,0)</f>
        <v>20</v>
      </c>
      <c r="U268" s="121"/>
      <c r="V268" s="125" t="str">
        <f>IF(Q268=100,"CUMPLIDA",IF(M268-$AG$1&lt;0,"VENCIDA",IF(M268-$AG$1&lt;=30,"PRÓXIMA A VENCER",IF(Q268&gt;0,"CON AVANCE","EN TERMINO"))))</f>
        <v>VENCIDA</v>
      </c>
      <c r="W268" s="125" t="str">
        <f>IF(A268&lt;&gt;"",IF(AC268=1,"VENCIDO",IF(AC268=2,"PRÓXIMO A VENCER",IF(AC268=3,"EN TERMINO",IF(AC268=4,"CON AVANCE",IF(AC268=5,"CUMPLIDO",))))),"")</f>
        <v/>
      </c>
      <c r="X268" s="167" t="s">
        <v>1048</v>
      </c>
      <c r="Y268" s="117" t="str">
        <f t="shared" si="67"/>
        <v>H39AF18</v>
      </c>
      <c r="Z268" s="126">
        <f>IF(A268&lt;&gt;"",1,Z267+1)</f>
        <v>2</v>
      </c>
      <c r="AA268" s="126" t="str">
        <f t="shared" si="68"/>
        <v>H39AF18 - 2</v>
      </c>
      <c r="AB268" s="127">
        <f t="shared" si="64"/>
        <v>1</v>
      </c>
      <c r="AC268" s="127">
        <f t="shared" si="65"/>
        <v>1</v>
      </c>
      <c r="AD268" s="127" t="str">
        <f>IF(A268&lt;&gt;"",MID(F268,1,FIND(" ",F268,1)-1),AD267)</f>
        <v>H39AF18.</v>
      </c>
      <c r="AE268" s="127" t="str">
        <f t="shared" si="66"/>
        <v>H39AF18</v>
      </c>
      <c r="AF268" s="128"/>
      <c r="AG268" s="129"/>
      <c r="AH268" s="130"/>
    </row>
    <row r="269" spans="1:34" s="131" customFormat="1" ht="350.1" customHeight="1" x14ac:dyDescent="0.2">
      <c r="A269" s="117">
        <f>IF(ISBLANK(D269),"",COUNTA($D$2:D269))</f>
        <v>204</v>
      </c>
      <c r="B269" s="118">
        <f t="shared" si="69"/>
        <v>268</v>
      </c>
      <c r="C269" s="121"/>
      <c r="D269" s="121" t="s">
        <v>711</v>
      </c>
      <c r="E269" s="121" t="s">
        <v>1073</v>
      </c>
      <c r="F269" s="139" t="s">
        <v>1343</v>
      </c>
      <c r="G269" s="139" t="s">
        <v>1088</v>
      </c>
      <c r="H269" s="170" t="s">
        <v>1220</v>
      </c>
      <c r="I269" s="171" t="s">
        <v>1218</v>
      </c>
      <c r="J269" s="172" t="s">
        <v>1219</v>
      </c>
      <c r="K269" s="173">
        <v>1</v>
      </c>
      <c r="L269" s="174">
        <v>43718</v>
      </c>
      <c r="M269" s="174">
        <v>44012</v>
      </c>
      <c r="N269" s="145">
        <f t="shared" si="63"/>
        <v>42</v>
      </c>
      <c r="O269" s="121" t="s">
        <v>1690</v>
      </c>
      <c r="P269" s="121">
        <v>0</v>
      </c>
      <c r="Q269" s="146">
        <f>IF(P269/K269&gt;1,100,+P269/K269*100)</f>
        <v>0</v>
      </c>
      <c r="R269" s="123">
        <f>+N269*Q269/100</f>
        <v>0</v>
      </c>
      <c r="S269" s="123">
        <f>IF(M269&lt;=$AG$1,R269,0)</f>
        <v>0</v>
      </c>
      <c r="T269" s="123">
        <f>IF($AG$1&gt;=M269,N269,0)</f>
        <v>42</v>
      </c>
      <c r="U269" s="121"/>
      <c r="V269" s="125" t="str">
        <f>IF(Q269=100,"CUMPLIDA",IF(M269-$AG$1&lt;0,"VENCIDA",IF(M269-$AG$1&lt;=30,"PRÓXIMA A VENCER",IF(Q269&gt;0,"CON AVANCE","EN TERMINO"))))</f>
        <v>VENCIDA</v>
      </c>
      <c r="W269" s="125" t="str">
        <f>IF(A269&lt;&gt;"",IF(AC269=1,"VENCIDO",IF(AC269=2,"PRÓXIMO A VENCER",IF(AC269=3,"EN TERMINO",IF(AC269=4,"CON AVANCE",IF(AC269=5,"CUMPLIDO",))))),"")</f>
        <v>VENCIDO</v>
      </c>
      <c r="X269" s="167" t="s">
        <v>1048</v>
      </c>
      <c r="Y269" s="117" t="str">
        <f t="shared" si="67"/>
        <v>H45AF18</v>
      </c>
      <c r="Z269" s="126">
        <f>IF(A269&lt;&gt;"",1,Z268+1)</f>
        <v>1</v>
      </c>
      <c r="AA269" s="126" t="str">
        <f t="shared" si="68"/>
        <v>H45AF18 - 1</v>
      </c>
      <c r="AB269" s="127">
        <f t="shared" si="64"/>
        <v>1</v>
      </c>
      <c r="AC269" s="127">
        <f t="shared" si="65"/>
        <v>1</v>
      </c>
      <c r="AD269" s="127" t="str">
        <f>IF(A269&lt;&gt;"",MID(F269,1,FIND(" ",F269,1)-1),AD268)</f>
        <v>H45AF18.</v>
      </c>
      <c r="AE269" s="127" t="str">
        <f t="shared" si="66"/>
        <v>H45AF18</v>
      </c>
      <c r="AF269" s="128"/>
      <c r="AG269" s="129"/>
      <c r="AH269" s="130"/>
    </row>
    <row r="270" spans="1:34" s="131" customFormat="1" ht="350.1" customHeight="1" x14ac:dyDescent="0.2">
      <c r="A270" s="117" t="str">
        <f>IF(ISBLANK(D270),"",COUNTA($D$2:D270))</f>
        <v/>
      </c>
      <c r="B270" s="118">
        <f t="shared" si="69"/>
        <v>269</v>
      </c>
      <c r="C270" s="121"/>
      <c r="D270" s="121"/>
      <c r="E270" s="121" t="s">
        <v>1073</v>
      </c>
      <c r="F270" s="139" t="s">
        <v>1344</v>
      </c>
      <c r="G270" s="139" t="s">
        <v>1088</v>
      </c>
      <c r="H270" s="170" t="s">
        <v>1112</v>
      </c>
      <c r="I270" s="171" t="s">
        <v>1221</v>
      </c>
      <c r="J270" s="171" t="s">
        <v>1222</v>
      </c>
      <c r="K270" s="173">
        <v>1</v>
      </c>
      <c r="L270" s="174">
        <v>43690</v>
      </c>
      <c r="M270" s="174">
        <v>43830</v>
      </c>
      <c r="N270" s="145">
        <f t="shared" si="63"/>
        <v>20</v>
      </c>
      <c r="O270" s="121" t="s">
        <v>1690</v>
      </c>
      <c r="P270" s="121">
        <v>0</v>
      </c>
      <c r="Q270" s="146">
        <f>IF(P270/K270&gt;1,100,+P270/K270*100)</f>
        <v>0</v>
      </c>
      <c r="R270" s="123">
        <f>+N270*Q270/100</f>
        <v>0</v>
      </c>
      <c r="S270" s="123">
        <f>IF(M270&lt;=$AG$1,R270,0)</f>
        <v>0</v>
      </c>
      <c r="T270" s="123">
        <f>IF($AG$1&gt;=M270,N270,0)</f>
        <v>20</v>
      </c>
      <c r="U270" s="121"/>
      <c r="V270" s="125" t="str">
        <f>IF(Q270=100,"CUMPLIDA",IF(M270-$AG$1&lt;0,"VENCIDA",IF(M270-$AG$1&lt;=30,"PRÓXIMA A VENCER",IF(Q270&gt;0,"CON AVANCE","EN TERMINO"))))</f>
        <v>VENCIDA</v>
      </c>
      <c r="W270" s="125" t="str">
        <f>IF(A270&lt;&gt;"",IF(AC270=1,"VENCIDO",IF(AC270=2,"PRÓXIMO A VENCER",IF(AC270=3,"EN TERMINO",IF(AC270=4,"CON AVANCE",IF(AC270=5,"CUMPLIDO",))))),"")</f>
        <v/>
      </c>
      <c r="X270" s="167" t="s">
        <v>1048</v>
      </c>
      <c r="Y270" s="117" t="str">
        <f t="shared" si="67"/>
        <v>H45AF18</v>
      </c>
      <c r="Z270" s="126">
        <f>IF(A270&lt;&gt;"",1,Z269+1)</f>
        <v>2</v>
      </c>
      <c r="AA270" s="126" t="str">
        <f t="shared" si="68"/>
        <v>H45AF18 - 2</v>
      </c>
      <c r="AB270" s="127">
        <f t="shared" si="64"/>
        <v>1</v>
      </c>
      <c r="AC270" s="127">
        <f t="shared" si="65"/>
        <v>1</v>
      </c>
      <c r="AD270" s="127" t="str">
        <f>IF(A270&lt;&gt;"",MID(F270,1,FIND(" ",F270,1)-1),AD269)</f>
        <v>H45AF18.</v>
      </c>
      <c r="AE270" s="127" t="str">
        <f t="shared" si="66"/>
        <v>H45AF18</v>
      </c>
      <c r="AF270" s="128"/>
      <c r="AG270" s="129"/>
      <c r="AH270" s="130"/>
    </row>
    <row r="271" spans="1:34" s="131" customFormat="1" ht="350.1" customHeight="1" x14ac:dyDescent="0.2">
      <c r="A271" s="117" t="str">
        <f>IF(ISBLANK(D271),"",COUNTA($D$2:D271))</f>
        <v/>
      </c>
      <c r="B271" s="118">
        <f t="shared" si="69"/>
        <v>270</v>
      </c>
      <c r="C271" s="121"/>
      <c r="D271" s="121"/>
      <c r="E271" s="121" t="s">
        <v>1073</v>
      </c>
      <c r="F271" s="139" t="s">
        <v>1345</v>
      </c>
      <c r="G271" s="139" t="s">
        <v>1088</v>
      </c>
      <c r="H271" s="170" t="s">
        <v>1223</v>
      </c>
      <c r="I271" s="170" t="s">
        <v>1224</v>
      </c>
      <c r="J271" s="173" t="s">
        <v>1089</v>
      </c>
      <c r="K271" s="177" t="s">
        <v>1090</v>
      </c>
      <c r="L271" s="174">
        <v>43690</v>
      </c>
      <c r="M271" s="174">
        <v>43830</v>
      </c>
      <c r="N271" s="145">
        <f t="shared" si="63"/>
        <v>20</v>
      </c>
      <c r="O271" s="121" t="s">
        <v>1690</v>
      </c>
      <c r="P271" s="121">
        <v>0</v>
      </c>
      <c r="Q271" s="146">
        <f>IF(P271/K271&gt;1,100,+P271/K271*100)</f>
        <v>0</v>
      </c>
      <c r="R271" s="123">
        <f>+N271*Q271/100</f>
        <v>0</v>
      </c>
      <c r="S271" s="123">
        <f>IF(M271&lt;=$AG$1,R271,0)</f>
        <v>0</v>
      </c>
      <c r="T271" s="123">
        <f>IF($AG$1&gt;=M271,N271,0)</f>
        <v>20</v>
      </c>
      <c r="U271" s="121"/>
      <c r="V271" s="125" t="str">
        <f>IF(Q271=100,"CUMPLIDA",IF(M271-$AG$1&lt;0,"VENCIDA",IF(M271-$AG$1&lt;=30,"PRÓXIMA A VENCER",IF(Q271&gt;0,"CON AVANCE","EN TERMINO"))))</f>
        <v>VENCIDA</v>
      </c>
      <c r="W271" s="125" t="str">
        <f>IF(A271&lt;&gt;"",IF(AC271=1,"VENCIDO",IF(AC271=2,"PRÓXIMO A VENCER",IF(AC271=3,"EN TERMINO",IF(AC271=4,"CON AVANCE",IF(AC271=5,"CUMPLIDO",))))),"")</f>
        <v/>
      </c>
      <c r="X271" s="167" t="s">
        <v>1048</v>
      </c>
      <c r="Y271" s="117" t="str">
        <f t="shared" si="67"/>
        <v>H45AF18</v>
      </c>
      <c r="Z271" s="126">
        <f>IF(A271&lt;&gt;"",1,Z270+1)</f>
        <v>3</v>
      </c>
      <c r="AA271" s="126" t="str">
        <f t="shared" si="68"/>
        <v>H45AF18 - 3</v>
      </c>
      <c r="AB271" s="127">
        <f t="shared" si="64"/>
        <v>1</v>
      </c>
      <c r="AC271" s="127">
        <f t="shared" si="65"/>
        <v>1</v>
      </c>
      <c r="AD271" s="127" t="str">
        <f>IF(A271&lt;&gt;"",MID(F271,1,FIND(" ",F271,1)-1),AD270)</f>
        <v>H45AF18.</v>
      </c>
      <c r="AE271" s="127" t="str">
        <f t="shared" si="66"/>
        <v>H45AF18</v>
      </c>
      <c r="AF271" s="128"/>
      <c r="AG271" s="129"/>
      <c r="AH271" s="130"/>
    </row>
    <row r="272" spans="1:34" s="131" customFormat="1" ht="350.1" customHeight="1" x14ac:dyDescent="0.2">
      <c r="A272" s="117">
        <f>IF(ISBLANK(D272),"",COUNTA($D$2:D272))</f>
        <v>205</v>
      </c>
      <c r="B272" s="118">
        <f t="shared" si="69"/>
        <v>271</v>
      </c>
      <c r="C272" s="121"/>
      <c r="D272" s="121" t="s">
        <v>711</v>
      </c>
      <c r="E272" s="121" t="s">
        <v>1073</v>
      </c>
      <c r="F272" s="139" t="s">
        <v>1346</v>
      </c>
      <c r="G272" s="139" t="s">
        <v>1366</v>
      </c>
      <c r="H272" s="170" t="s">
        <v>1369</v>
      </c>
      <c r="I272" s="170" t="s">
        <v>1367</v>
      </c>
      <c r="J272" s="170" t="s">
        <v>1368</v>
      </c>
      <c r="K272" s="173">
        <v>8</v>
      </c>
      <c r="L272" s="174">
        <v>43718</v>
      </c>
      <c r="M272" s="174">
        <v>44012</v>
      </c>
      <c r="N272" s="145">
        <f t="shared" si="63"/>
        <v>42</v>
      </c>
      <c r="O272" s="121" t="s">
        <v>1690</v>
      </c>
      <c r="P272" s="121">
        <v>0</v>
      </c>
      <c r="Q272" s="146">
        <f>IF(P272/K272&gt;1,100,+P272/K272*100)</f>
        <v>0</v>
      </c>
      <c r="R272" s="123">
        <f>+N272*Q272/100</f>
        <v>0</v>
      </c>
      <c r="S272" s="123">
        <f>IF(M272&lt;=$AG$1,R272,0)</f>
        <v>0</v>
      </c>
      <c r="T272" s="123">
        <f>IF($AG$1&gt;=M272,N272,0)</f>
        <v>42</v>
      </c>
      <c r="U272" s="121"/>
      <c r="V272" s="125" t="str">
        <f>IF(Q272=100,"CUMPLIDA",IF(M272-$AG$1&lt;0,"VENCIDA",IF(M272-$AG$1&lt;=30,"PRÓXIMA A VENCER",IF(Q272&gt;0,"CON AVANCE","EN TERMINO"))))</f>
        <v>VENCIDA</v>
      </c>
      <c r="W272" s="125" t="str">
        <f>IF(A272&lt;&gt;"",IF(AC272=1,"VENCIDO",IF(AC272=2,"PRÓXIMO A VENCER",IF(AC272=3,"EN TERMINO",IF(AC272=4,"CON AVANCE",IF(AC272=5,"CUMPLIDO",))))),"")</f>
        <v>VENCIDO</v>
      </c>
      <c r="X272" s="167" t="s">
        <v>1048</v>
      </c>
      <c r="Y272" s="117" t="str">
        <f t="shared" si="67"/>
        <v>H46AF18</v>
      </c>
      <c r="Z272" s="126">
        <f>IF(A272&lt;&gt;"",1,Z271+1)</f>
        <v>1</v>
      </c>
      <c r="AA272" s="126" t="str">
        <f t="shared" si="68"/>
        <v>H46AF18 - 1</v>
      </c>
      <c r="AB272" s="127">
        <f t="shared" si="64"/>
        <v>1</v>
      </c>
      <c r="AC272" s="127">
        <f t="shared" si="65"/>
        <v>1</v>
      </c>
      <c r="AD272" s="127" t="str">
        <f>IF(A272&lt;&gt;"",MID(F272,1,FIND(" ",F272,1)-1),AD271)</f>
        <v>H46AF18.</v>
      </c>
      <c r="AE272" s="127" t="str">
        <f t="shared" si="66"/>
        <v>H46AF18</v>
      </c>
      <c r="AF272" s="128"/>
      <c r="AG272" s="129"/>
      <c r="AH272" s="130"/>
    </row>
    <row r="273" spans="1:34" s="131" customFormat="1" ht="350.1" customHeight="1" x14ac:dyDescent="0.2">
      <c r="A273" s="117">
        <f>IF(ISBLANK(D273),"",COUNTA($D$2:D273))</f>
        <v>206</v>
      </c>
      <c r="B273" s="118">
        <f t="shared" si="69"/>
        <v>272</v>
      </c>
      <c r="C273" s="121"/>
      <c r="D273" s="121" t="s">
        <v>710</v>
      </c>
      <c r="E273" s="121" t="s">
        <v>1073</v>
      </c>
      <c r="F273" s="139" t="s">
        <v>1347</v>
      </c>
      <c r="G273" s="139" t="s">
        <v>1091</v>
      </c>
      <c r="H273" s="170" t="s">
        <v>1226</v>
      </c>
      <c r="I273" s="170" t="s">
        <v>1533</v>
      </c>
      <c r="J273" s="173" t="s">
        <v>1225</v>
      </c>
      <c r="K273" s="177" t="s">
        <v>1090</v>
      </c>
      <c r="L273" s="174">
        <v>43690</v>
      </c>
      <c r="M273" s="174">
        <v>43830</v>
      </c>
      <c r="N273" s="145">
        <f t="shared" si="63"/>
        <v>20</v>
      </c>
      <c r="O273" s="121" t="s">
        <v>1690</v>
      </c>
      <c r="P273" s="121">
        <v>0</v>
      </c>
      <c r="Q273" s="146">
        <f>IF(P273/K273&gt;1,100,+P273/K273*100)</f>
        <v>0</v>
      </c>
      <c r="R273" s="123">
        <f>+N273*Q273/100</f>
        <v>0</v>
      </c>
      <c r="S273" s="123">
        <f>IF(M273&lt;=$AG$1,R273,0)</f>
        <v>0</v>
      </c>
      <c r="T273" s="123">
        <f>IF($AG$1&gt;=M273,N273,0)</f>
        <v>20</v>
      </c>
      <c r="U273" s="121"/>
      <c r="V273" s="125" t="str">
        <f>IF(Q273=100,"CUMPLIDA",IF(M273-$AG$1&lt;0,"VENCIDA",IF(M273-$AG$1&lt;=30,"PRÓXIMA A VENCER",IF(Q273&gt;0,"CON AVANCE","EN TERMINO"))))</f>
        <v>VENCIDA</v>
      </c>
      <c r="W273" s="125" t="str">
        <f>IF(A273&lt;&gt;"",IF(AC273=1,"VENCIDO",IF(AC273=2,"PRÓXIMO A VENCER",IF(AC273=3,"EN TERMINO",IF(AC273=4,"CON AVANCE",IF(AC273=5,"CUMPLIDO",))))),"")</f>
        <v>VENCIDO</v>
      </c>
      <c r="X273" s="167" t="s">
        <v>1048</v>
      </c>
      <c r="Y273" s="117" t="str">
        <f t="shared" si="67"/>
        <v>H48AF18</v>
      </c>
      <c r="Z273" s="126">
        <f>IF(A273&lt;&gt;"",1,Z272+1)</f>
        <v>1</v>
      </c>
      <c r="AA273" s="126" t="str">
        <f t="shared" si="68"/>
        <v>H48AF18 - 1</v>
      </c>
      <c r="AB273" s="127">
        <f t="shared" si="64"/>
        <v>1</v>
      </c>
      <c r="AC273" s="127">
        <f t="shared" si="65"/>
        <v>1</v>
      </c>
      <c r="AD273" s="127" t="str">
        <f>IF(A273&lt;&gt;"",MID(F273,1,FIND(" ",F273,1)-1),AD272)</f>
        <v>H48AF18.</v>
      </c>
      <c r="AE273" s="127" t="str">
        <f t="shared" si="66"/>
        <v>H48AF18</v>
      </c>
      <c r="AF273" s="128"/>
      <c r="AG273" s="129"/>
      <c r="AH273" s="130"/>
    </row>
    <row r="274" spans="1:34" s="131" customFormat="1" ht="350.1" customHeight="1" x14ac:dyDescent="0.2">
      <c r="A274" s="117" t="str">
        <f>IF(ISBLANK(D274),"",COUNTA($D$2:D274))</f>
        <v/>
      </c>
      <c r="B274" s="118">
        <f t="shared" si="69"/>
        <v>273</v>
      </c>
      <c r="C274" s="121"/>
      <c r="D274" s="121"/>
      <c r="E274" s="121" t="s">
        <v>1073</v>
      </c>
      <c r="F274" s="139" t="s">
        <v>1348</v>
      </c>
      <c r="G274" s="139" t="s">
        <v>1091</v>
      </c>
      <c r="H274" s="170" t="s">
        <v>1092</v>
      </c>
      <c r="I274" s="170" t="s">
        <v>1093</v>
      </c>
      <c r="J274" s="173" t="s">
        <v>10</v>
      </c>
      <c r="K274" s="177" t="s">
        <v>1090</v>
      </c>
      <c r="L274" s="174">
        <v>43690</v>
      </c>
      <c r="M274" s="174">
        <v>43830</v>
      </c>
      <c r="N274" s="145">
        <f t="shared" si="63"/>
        <v>20</v>
      </c>
      <c r="O274" s="121" t="s">
        <v>1690</v>
      </c>
      <c r="P274" s="121">
        <v>0</v>
      </c>
      <c r="Q274" s="146">
        <f>IF(P274/K274&gt;1,100,+P274/K274*100)</f>
        <v>0</v>
      </c>
      <c r="R274" s="123">
        <f>+N274*Q274/100</f>
        <v>0</v>
      </c>
      <c r="S274" s="123">
        <f>IF(M274&lt;=$AG$1,R274,0)</f>
        <v>0</v>
      </c>
      <c r="T274" s="123">
        <f>IF($AG$1&gt;=M274,N274,0)</f>
        <v>20</v>
      </c>
      <c r="U274" s="121"/>
      <c r="V274" s="125" t="str">
        <f>IF(Q274=100,"CUMPLIDA",IF(M274-$AG$1&lt;0,"VENCIDA",IF(M274-$AG$1&lt;=30,"PRÓXIMA A VENCER",IF(Q274&gt;0,"CON AVANCE","EN TERMINO"))))</f>
        <v>VENCIDA</v>
      </c>
      <c r="W274" s="125" t="str">
        <f>IF(A274&lt;&gt;"",IF(AC274=1,"VENCIDO",IF(AC274=2,"PRÓXIMO A VENCER",IF(AC274=3,"EN TERMINO",IF(AC274=4,"CON AVANCE",IF(AC274=5,"CUMPLIDO",))))),"")</f>
        <v/>
      </c>
      <c r="X274" s="167" t="s">
        <v>1048</v>
      </c>
      <c r="Y274" s="117" t="str">
        <f t="shared" si="67"/>
        <v>H48AF18</v>
      </c>
      <c r="Z274" s="126">
        <f>IF(A274&lt;&gt;"",1,Z273+1)</f>
        <v>2</v>
      </c>
      <c r="AA274" s="126" t="str">
        <f t="shared" si="68"/>
        <v>H48AF18 - 2</v>
      </c>
      <c r="AB274" s="127">
        <f t="shared" si="64"/>
        <v>1</v>
      </c>
      <c r="AC274" s="127">
        <f t="shared" si="65"/>
        <v>1</v>
      </c>
      <c r="AD274" s="127" t="str">
        <f>IF(A274&lt;&gt;"",MID(F274,1,FIND(" ",F274,1)-1),AD273)</f>
        <v>H48AF18.</v>
      </c>
      <c r="AE274" s="127" t="str">
        <f t="shared" si="66"/>
        <v>H48AF18</v>
      </c>
      <c r="AF274" s="128"/>
      <c r="AG274" s="129"/>
      <c r="AH274" s="130"/>
    </row>
    <row r="275" spans="1:34" s="131" customFormat="1" ht="350.1" customHeight="1" x14ac:dyDescent="0.2">
      <c r="A275" s="117">
        <f>IF(ISBLANK(D275),"",COUNTA($D$2:D275))</f>
        <v>207</v>
      </c>
      <c r="B275" s="118">
        <f t="shared" si="69"/>
        <v>274</v>
      </c>
      <c r="C275" s="121"/>
      <c r="D275" s="121" t="s">
        <v>800</v>
      </c>
      <c r="E275" s="121" t="s">
        <v>1073</v>
      </c>
      <c r="F275" s="139" t="s">
        <v>1349</v>
      </c>
      <c r="G275" s="139" t="s">
        <v>1094</v>
      </c>
      <c r="H275" s="139" t="s">
        <v>1228</v>
      </c>
      <c r="I275" s="139" t="s">
        <v>1095</v>
      </c>
      <c r="J275" s="139" t="s">
        <v>1227</v>
      </c>
      <c r="K275" s="140">
        <v>2</v>
      </c>
      <c r="L275" s="160">
        <v>43690</v>
      </c>
      <c r="M275" s="160">
        <v>44055</v>
      </c>
      <c r="N275" s="145">
        <f t="shared" si="63"/>
        <v>52.142857142857146</v>
      </c>
      <c r="O275" s="140" t="s">
        <v>1720</v>
      </c>
      <c r="P275" s="121">
        <v>2</v>
      </c>
      <c r="Q275" s="146">
        <f>IF(P275/K275&gt;1,100,+P275/K275*100)</f>
        <v>100</v>
      </c>
      <c r="R275" s="123">
        <f>+N275*Q275/100</f>
        <v>52.142857142857146</v>
      </c>
      <c r="S275" s="123">
        <f>IF(M275&lt;=$AG$1,R275,0)</f>
        <v>52.142857142857146</v>
      </c>
      <c r="T275" s="123">
        <f>IF($AG$1&gt;=M275,N275,0)</f>
        <v>52.142857142857146</v>
      </c>
      <c r="U275" s="121"/>
      <c r="V275" s="125" t="str">
        <f>IF(Q275=100,"CUMPLIDA",IF(M275-$AG$1&lt;0,"VENCIDA",IF(M275-$AG$1&lt;=30,"PRÓXIMA A VENCER",IF(Q275&gt;0,"CON AVANCE","EN TERMINO"))))</f>
        <v>CUMPLIDA</v>
      </c>
      <c r="W275" s="125" t="str">
        <f>IF(A275&lt;&gt;"",IF(AC275=1,"VENCIDO",IF(AC275=2,"PRÓXIMO A VENCER",IF(AC275=3,"EN TERMINO",IF(AC275=4,"CON AVANCE",IF(AC275=5,"CUMPLIDO",))))),"")</f>
        <v>CUMPLIDO</v>
      </c>
      <c r="X275" s="167" t="s">
        <v>1048</v>
      </c>
      <c r="Y275" s="117" t="str">
        <f t="shared" si="67"/>
        <v>H50AF18</v>
      </c>
      <c r="Z275" s="126">
        <f>IF(A275&lt;&gt;"",1,Z274+1)</f>
        <v>1</v>
      </c>
      <c r="AA275" s="126" t="str">
        <f t="shared" si="68"/>
        <v>H50AF18 - 1</v>
      </c>
      <c r="AB275" s="127">
        <f t="shared" si="64"/>
        <v>5</v>
      </c>
      <c r="AC275" s="127">
        <f t="shared" si="65"/>
        <v>5</v>
      </c>
      <c r="AD275" s="127" t="str">
        <f>IF(A275&lt;&gt;"",MID(F275,1,FIND(" ",F275,1)-1),AD274)</f>
        <v>H50AF18.</v>
      </c>
      <c r="AE275" s="127" t="str">
        <f t="shared" si="66"/>
        <v>H50AF18</v>
      </c>
      <c r="AF275" s="128"/>
      <c r="AG275" s="129"/>
      <c r="AH275" s="130"/>
    </row>
    <row r="276" spans="1:34" s="131" customFormat="1" ht="350.1" customHeight="1" x14ac:dyDescent="0.2">
      <c r="A276" s="117" t="str">
        <f>IF(ISBLANK(D276),"",COUNTA($D$2:D276))</f>
        <v/>
      </c>
      <c r="B276" s="118">
        <f t="shared" si="69"/>
        <v>275</v>
      </c>
      <c r="C276" s="121"/>
      <c r="D276" s="121"/>
      <c r="E276" s="121" t="s">
        <v>1073</v>
      </c>
      <c r="F276" s="139" t="s">
        <v>1350</v>
      </c>
      <c r="G276" s="139" t="s">
        <v>1094</v>
      </c>
      <c r="H276" s="139" t="s">
        <v>1096</v>
      </c>
      <c r="I276" s="139" t="s">
        <v>1097</v>
      </c>
      <c r="J276" s="140" t="s">
        <v>1098</v>
      </c>
      <c r="K276" s="140">
        <v>40</v>
      </c>
      <c r="L276" s="160">
        <v>43690</v>
      </c>
      <c r="M276" s="160">
        <v>44012</v>
      </c>
      <c r="N276" s="145">
        <f t="shared" si="63"/>
        <v>46</v>
      </c>
      <c r="O276" s="140" t="s">
        <v>1720</v>
      </c>
      <c r="P276" s="140">
        <v>40</v>
      </c>
      <c r="Q276" s="178">
        <f>IF(P276/K276&gt;1,100,+P276/K276*100)</f>
        <v>100</v>
      </c>
      <c r="R276" s="123">
        <f>+N276*Q276/100</f>
        <v>46</v>
      </c>
      <c r="S276" s="123">
        <f>IF(M276&lt;=$AG$1,R276,0)</f>
        <v>46</v>
      </c>
      <c r="T276" s="123">
        <f>IF($AG$1&gt;=M276,N276,0)</f>
        <v>46</v>
      </c>
      <c r="U276" s="121"/>
      <c r="V276" s="125" t="str">
        <f>IF(Q276=100,"CUMPLIDA",IF(M276-$AG$1&lt;0,"VENCIDA",IF(M276-$AG$1&lt;=30,"PRÓXIMA A VENCER",IF(Q276&gt;0,"CON AVANCE","EN TERMINO"))))</f>
        <v>CUMPLIDA</v>
      </c>
      <c r="W276" s="125" t="str">
        <f>IF(A276&lt;&gt;"",IF(AC276=1,"VENCIDO",IF(AC276=2,"PRÓXIMO A VENCER",IF(AC276=3,"EN TERMINO",IF(AC276=4,"CON AVANCE",IF(AC276=5,"CUMPLIDO",))))),"")</f>
        <v/>
      </c>
      <c r="X276" s="167" t="s">
        <v>1048</v>
      </c>
      <c r="Y276" s="117" t="str">
        <f t="shared" si="67"/>
        <v>H50AF18</v>
      </c>
      <c r="Z276" s="126">
        <f>IF(A276&lt;&gt;"",1,Z275+1)</f>
        <v>2</v>
      </c>
      <c r="AA276" s="126" t="str">
        <f t="shared" si="68"/>
        <v>H50AF18 - 2</v>
      </c>
      <c r="AB276" s="127">
        <f t="shared" si="64"/>
        <v>5</v>
      </c>
      <c r="AC276" s="127">
        <f t="shared" si="65"/>
        <v>5</v>
      </c>
      <c r="AD276" s="127" t="str">
        <f>IF(A276&lt;&gt;"",MID(F276,1,FIND(" ",F276,1)-1),AD275)</f>
        <v>H50AF18.</v>
      </c>
      <c r="AE276" s="127" t="str">
        <f t="shared" si="66"/>
        <v>H50AF18</v>
      </c>
      <c r="AF276" s="128"/>
      <c r="AG276" s="129"/>
      <c r="AH276" s="130"/>
    </row>
    <row r="277" spans="1:34" s="131" customFormat="1" ht="350.1" customHeight="1" x14ac:dyDescent="0.2">
      <c r="A277" s="117">
        <f>IF(ISBLANK(D277),"",COUNTA($D$2:D277))</f>
        <v>208</v>
      </c>
      <c r="B277" s="118">
        <f t="shared" si="69"/>
        <v>276</v>
      </c>
      <c r="C277" s="121"/>
      <c r="D277" s="121" t="s">
        <v>1060</v>
      </c>
      <c r="E277" s="121" t="s">
        <v>1073</v>
      </c>
      <c r="F277" s="139" t="s">
        <v>1351</v>
      </c>
      <c r="G277" s="139" t="s">
        <v>1099</v>
      </c>
      <c r="H277" s="139" t="s">
        <v>1228</v>
      </c>
      <c r="I277" s="139" t="s">
        <v>1095</v>
      </c>
      <c r="J277" s="139" t="s">
        <v>1227</v>
      </c>
      <c r="K277" s="140">
        <v>2</v>
      </c>
      <c r="L277" s="160">
        <v>43690</v>
      </c>
      <c r="M277" s="160">
        <v>44055</v>
      </c>
      <c r="N277" s="145">
        <f t="shared" si="63"/>
        <v>52.142857142857146</v>
      </c>
      <c r="O277" s="140" t="s">
        <v>1720</v>
      </c>
      <c r="P277" s="121">
        <v>2</v>
      </c>
      <c r="Q277" s="146">
        <f>IF(P277/K277&gt;1,100,+P277/K277*100)</f>
        <v>100</v>
      </c>
      <c r="R277" s="123">
        <f>+N277*Q277/100</f>
        <v>52.142857142857146</v>
      </c>
      <c r="S277" s="123">
        <f>IF(M277&lt;=$AG$1,R277,0)</f>
        <v>52.142857142857146</v>
      </c>
      <c r="T277" s="123">
        <f>IF($AG$1&gt;=M277,N277,0)</f>
        <v>52.142857142857146</v>
      </c>
      <c r="U277" s="121"/>
      <c r="V277" s="125" t="str">
        <f>IF(Q277=100,"CUMPLIDA",IF(M277-$AG$1&lt;0,"VENCIDA",IF(M277-$AG$1&lt;=30,"PRÓXIMA A VENCER",IF(Q277&gt;0,"CON AVANCE","EN TERMINO"))))</f>
        <v>CUMPLIDA</v>
      </c>
      <c r="W277" s="125" t="str">
        <f>IF(A277&lt;&gt;"",IF(AC277=1,"VENCIDO",IF(AC277=2,"PRÓXIMO A VENCER",IF(AC277=3,"EN TERMINO",IF(AC277=4,"CON AVANCE",IF(AC277=5,"CUMPLIDO",))))),"")</f>
        <v>CUMPLIDO</v>
      </c>
      <c r="X277" s="167" t="s">
        <v>1048</v>
      </c>
      <c r="Y277" s="117" t="str">
        <f t="shared" si="67"/>
        <v>H51AF18</v>
      </c>
      <c r="Z277" s="126">
        <f>IF(A277&lt;&gt;"",1,Z276+1)</f>
        <v>1</v>
      </c>
      <c r="AA277" s="126" t="str">
        <f t="shared" si="68"/>
        <v>H51AF18 - 1</v>
      </c>
      <c r="AB277" s="127">
        <f t="shared" si="64"/>
        <v>5</v>
      </c>
      <c r="AC277" s="127">
        <f t="shared" si="65"/>
        <v>5</v>
      </c>
      <c r="AD277" s="127" t="str">
        <f>IF(A277&lt;&gt;"",MID(F277,1,FIND(" ",F277,1)-1),AD276)</f>
        <v>H51AF18.</v>
      </c>
      <c r="AE277" s="127" t="str">
        <f t="shared" si="66"/>
        <v>H51AF18</v>
      </c>
      <c r="AF277" s="128"/>
      <c r="AG277" s="129"/>
      <c r="AH277" s="130"/>
    </row>
    <row r="278" spans="1:34" s="131" customFormat="1" ht="350.1" customHeight="1" x14ac:dyDescent="0.2">
      <c r="A278" s="117">
        <f>IF(ISBLANK(D278),"",COUNTA($D$2:D278))</f>
        <v>209</v>
      </c>
      <c r="B278" s="118">
        <f t="shared" si="69"/>
        <v>277</v>
      </c>
      <c r="C278" s="121"/>
      <c r="D278" s="121" t="s">
        <v>711</v>
      </c>
      <c r="E278" s="121" t="s">
        <v>1073</v>
      </c>
      <c r="F278" s="139" t="s">
        <v>1352</v>
      </c>
      <c r="G278" s="139" t="s">
        <v>1100</v>
      </c>
      <c r="H278" s="139" t="s">
        <v>1101</v>
      </c>
      <c r="I278" s="139" t="s">
        <v>1102</v>
      </c>
      <c r="J278" s="139" t="s">
        <v>1103</v>
      </c>
      <c r="K278" s="140">
        <v>1</v>
      </c>
      <c r="L278" s="160">
        <v>43690</v>
      </c>
      <c r="M278" s="160">
        <v>44012</v>
      </c>
      <c r="N278" s="145">
        <f t="shared" si="63"/>
        <v>46</v>
      </c>
      <c r="O278" s="140" t="s">
        <v>1720</v>
      </c>
      <c r="P278" s="121">
        <v>1</v>
      </c>
      <c r="Q278" s="146">
        <f>IF(P278/K278&gt;1,100,+P278/K278*100)</f>
        <v>100</v>
      </c>
      <c r="R278" s="123">
        <f>+N278*Q278/100</f>
        <v>46</v>
      </c>
      <c r="S278" s="123">
        <f>IF(M278&lt;=$AG$1,R278,0)</f>
        <v>46</v>
      </c>
      <c r="T278" s="123">
        <f>IF($AG$1&gt;=M278,N278,0)</f>
        <v>46</v>
      </c>
      <c r="U278" s="121"/>
      <c r="V278" s="125" t="str">
        <f>IF(Q278=100,"CUMPLIDA",IF(M278-$AG$1&lt;0,"VENCIDA",IF(M278-$AG$1&lt;=30,"PRÓXIMA A VENCER",IF(Q278&gt;0,"CON AVANCE","EN TERMINO"))))</f>
        <v>CUMPLIDA</v>
      </c>
      <c r="W278" s="125" t="str">
        <f>IF(A278&lt;&gt;"",IF(AC278=1,"VENCIDO",IF(AC278=2,"PRÓXIMO A VENCER",IF(AC278=3,"EN TERMINO",IF(AC278=4,"CON AVANCE",IF(AC278=5,"CUMPLIDO",))))),"")</f>
        <v>CUMPLIDO</v>
      </c>
      <c r="X278" s="167" t="s">
        <v>1048</v>
      </c>
      <c r="Y278" s="117" t="str">
        <f t="shared" si="67"/>
        <v>H52AF18</v>
      </c>
      <c r="Z278" s="126">
        <f>IF(A278&lt;&gt;"",1,Z277+1)</f>
        <v>1</v>
      </c>
      <c r="AA278" s="126" t="str">
        <f t="shared" si="68"/>
        <v>H52AF18 - 1</v>
      </c>
      <c r="AB278" s="127">
        <f t="shared" si="64"/>
        <v>5</v>
      </c>
      <c r="AC278" s="127">
        <f t="shared" si="65"/>
        <v>5</v>
      </c>
      <c r="AD278" s="127" t="str">
        <f>IF(A278&lt;&gt;"",MID(F278,1,FIND(" ",F278,1)-1),AD277)</f>
        <v>H52AF18.</v>
      </c>
      <c r="AE278" s="127" t="str">
        <f t="shared" si="66"/>
        <v>H52AF18</v>
      </c>
      <c r="AF278" s="128"/>
      <c r="AG278" s="129"/>
      <c r="AH278" s="130"/>
    </row>
    <row r="279" spans="1:34" s="131" customFormat="1" ht="350.1" customHeight="1" x14ac:dyDescent="0.2">
      <c r="A279" s="117">
        <f>IF(ISBLANK(D279),"",COUNTA($D$2:D279))</f>
        <v>210</v>
      </c>
      <c r="B279" s="118">
        <f t="shared" si="69"/>
        <v>278</v>
      </c>
      <c r="C279" s="121"/>
      <c r="D279" s="121" t="s">
        <v>710</v>
      </c>
      <c r="E279" s="121" t="s">
        <v>1073</v>
      </c>
      <c r="F279" s="120" t="s">
        <v>1353</v>
      </c>
      <c r="G279" s="120" t="s">
        <v>1104</v>
      </c>
      <c r="H279" s="179" t="s">
        <v>1105</v>
      </c>
      <c r="I279" s="120" t="s">
        <v>1534</v>
      </c>
      <c r="J279" s="120" t="s">
        <v>1535</v>
      </c>
      <c r="K279" s="121">
        <v>1</v>
      </c>
      <c r="L279" s="158">
        <v>43690</v>
      </c>
      <c r="M279" s="158">
        <v>43830</v>
      </c>
      <c r="N279" s="145">
        <f t="shared" si="63"/>
        <v>20</v>
      </c>
      <c r="O279" s="121" t="s">
        <v>1695</v>
      </c>
      <c r="P279" s="121">
        <v>0</v>
      </c>
      <c r="Q279" s="146">
        <f>IF(P279/K279&gt;1,100,+P279/K279*100)</f>
        <v>0</v>
      </c>
      <c r="R279" s="123">
        <f>+N279*Q279/100</f>
        <v>0</v>
      </c>
      <c r="S279" s="123">
        <f>IF(M279&lt;=$AG$1,R279,0)</f>
        <v>0</v>
      </c>
      <c r="T279" s="123">
        <f>IF($AG$1&gt;=M279,N279,0)</f>
        <v>20</v>
      </c>
      <c r="U279" s="121"/>
      <c r="V279" s="125" t="str">
        <f>IF(Q279=100,"CUMPLIDA",IF(M279-$AG$1&lt;0,"VENCIDA",IF(M279-$AG$1&lt;=30,"PRÓXIMA A VENCER",IF(Q279&gt;0,"CON AVANCE","EN TERMINO"))))</f>
        <v>VENCIDA</v>
      </c>
      <c r="W279" s="125" t="str">
        <f>IF(A279&lt;&gt;"",IF(AC279=1,"VENCIDO",IF(AC279=2,"PRÓXIMO A VENCER",IF(AC279=3,"EN TERMINO",IF(AC279=4,"CON AVANCE",IF(AC279=5,"CUMPLIDO",))))),"")</f>
        <v>VENCIDO</v>
      </c>
      <c r="X279" s="167" t="s">
        <v>1048</v>
      </c>
      <c r="Y279" s="117" t="str">
        <f t="shared" si="67"/>
        <v>H53AF18</v>
      </c>
      <c r="Z279" s="126">
        <f>IF(A279&lt;&gt;"",1,Z278+1)</f>
        <v>1</v>
      </c>
      <c r="AA279" s="126" t="str">
        <f t="shared" si="68"/>
        <v>H53AF18 - 1</v>
      </c>
      <c r="AB279" s="127">
        <f t="shared" si="64"/>
        <v>1</v>
      </c>
      <c r="AC279" s="127">
        <f t="shared" si="65"/>
        <v>1</v>
      </c>
      <c r="AD279" s="127" t="str">
        <f>IF(A279&lt;&gt;"",MID(F279,1,FIND(" ",F279,1)-1),AD278)</f>
        <v>H53AF18.</v>
      </c>
      <c r="AE279" s="127" t="str">
        <f t="shared" si="66"/>
        <v>H53AF18</v>
      </c>
      <c r="AF279" s="128"/>
      <c r="AG279" s="129"/>
      <c r="AH279" s="130"/>
    </row>
    <row r="280" spans="1:34" s="131" customFormat="1" ht="350.1" customHeight="1" x14ac:dyDescent="0.2">
      <c r="A280" s="117">
        <f>IF(ISBLANK(D280),"",COUNTA($D$2:D280))</f>
        <v>211</v>
      </c>
      <c r="B280" s="118">
        <f t="shared" si="69"/>
        <v>279</v>
      </c>
      <c r="C280" s="121"/>
      <c r="D280" s="121" t="s">
        <v>710</v>
      </c>
      <c r="E280" s="121" t="s">
        <v>1073</v>
      </c>
      <c r="F280" s="120" t="s">
        <v>1354</v>
      </c>
      <c r="G280" s="120" t="s">
        <v>1106</v>
      </c>
      <c r="H280" s="170" t="s">
        <v>1968</v>
      </c>
      <c r="I280" s="170" t="s">
        <v>1536</v>
      </c>
      <c r="J280" s="170" t="s">
        <v>1537</v>
      </c>
      <c r="K280" s="173">
        <v>1</v>
      </c>
      <c r="L280" s="174">
        <v>43690</v>
      </c>
      <c r="M280" s="174">
        <v>43830</v>
      </c>
      <c r="N280" s="145">
        <f t="shared" si="63"/>
        <v>20</v>
      </c>
      <c r="O280" s="121" t="s">
        <v>1690</v>
      </c>
      <c r="P280" s="140">
        <v>0.7</v>
      </c>
      <c r="Q280" s="146">
        <f>IF(P280/K280&gt;1,100,+P280/K280*100)</f>
        <v>70</v>
      </c>
      <c r="R280" s="123">
        <f>+N280*Q280/100</f>
        <v>14</v>
      </c>
      <c r="S280" s="123">
        <f>IF(M280&lt;=$AG$1,R280,0)</f>
        <v>14</v>
      </c>
      <c r="T280" s="123">
        <f>IF($AG$1&gt;=M280,N280,0)</f>
        <v>20</v>
      </c>
      <c r="U280" s="121" t="s">
        <v>1527</v>
      </c>
      <c r="V280" s="125" t="str">
        <f>IF(Q280=100,"CUMPLIDA",IF(M280-$AG$1&lt;0,"VENCIDA",IF(M280-$AG$1&lt;=30,"PRÓXIMA A VENCER",IF(Q280&gt;0,"CON AVANCE","EN TERMINO"))))</f>
        <v>VENCIDA</v>
      </c>
      <c r="W280" s="125" t="str">
        <f>IF(A280&lt;&gt;"",IF(AC280=1,"VENCIDO",IF(AC280=2,"PRÓXIMO A VENCER",IF(AC280=3,"EN TERMINO",IF(AC280=4,"CON AVANCE",IF(AC280=5,"CUMPLIDO",))))),"")</f>
        <v>VENCIDO</v>
      </c>
      <c r="X280" s="167" t="s">
        <v>1048</v>
      </c>
      <c r="Y280" s="117" t="str">
        <f t="shared" si="67"/>
        <v xml:space="preserve">
H54AF18</v>
      </c>
      <c r="Z280" s="126">
        <f>IF(A280&lt;&gt;"",1,Z279+1)</f>
        <v>1</v>
      </c>
      <c r="AA280" s="126" t="str">
        <f t="shared" si="68"/>
        <v xml:space="preserve">
H54AF18 - 1</v>
      </c>
      <c r="AB280" s="127">
        <f t="shared" si="64"/>
        <v>1</v>
      </c>
      <c r="AC280" s="127">
        <f t="shared" si="65"/>
        <v>1</v>
      </c>
      <c r="AD280" s="127" t="str">
        <f>IF(A280&lt;&gt;"",MID(F280,1,FIND(" ",F280,1)-1),AD279)</f>
        <v xml:space="preserve">
H54AF18.</v>
      </c>
      <c r="AE280" s="127" t="str">
        <f t="shared" si="66"/>
        <v xml:space="preserve">
H54AF18</v>
      </c>
      <c r="AF280" s="128"/>
      <c r="AG280" s="129"/>
      <c r="AH280" s="130"/>
    </row>
    <row r="281" spans="1:34" s="131" customFormat="1" ht="350.1" customHeight="1" x14ac:dyDescent="0.2">
      <c r="A281" s="117">
        <f>IF(ISBLANK(D281),"",COUNTA($D$2:D281))</f>
        <v>212</v>
      </c>
      <c r="B281" s="118">
        <f t="shared" si="69"/>
        <v>280</v>
      </c>
      <c r="C281" s="121"/>
      <c r="D281" s="121" t="s">
        <v>1324</v>
      </c>
      <c r="E281" s="121" t="s">
        <v>1073</v>
      </c>
      <c r="F281" s="120" t="s">
        <v>1355</v>
      </c>
      <c r="G281" s="120" t="s">
        <v>1107</v>
      </c>
      <c r="H281" s="170" t="s">
        <v>1967</v>
      </c>
      <c r="I281" s="170" t="s">
        <v>1113</v>
      </c>
      <c r="J281" s="170" t="s">
        <v>1538</v>
      </c>
      <c r="K281" s="173">
        <v>1</v>
      </c>
      <c r="L281" s="174">
        <v>43690</v>
      </c>
      <c r="M281" s="174">
        <v>43830</v>
      </c>
      <c r="N281" s="145">
        <f t="shared" si="63"/>
        <v>20</v>
      </c>
      <c r="O281" s="121" t="s">
        <v>1690</v>
      </c>
      <c r="P281" s="121">
        <v>0.3</v>
      </c>
      <c r="Q281" s="146">
        <f>IF(P281/K281&gt;1,100,+P281/K281*100)</f>
        <v>30</v>
      </c>
      <c r="R281" s="123">
        <f>+N281*Q281/100</f>
        <v>6</v>
      </c>
      <c r="S281" s="123">
        <f>IF(M281&lt;=$AG$1,R281,0)</f>
        <v>6</v>
      </c>
      <c r="T281" s="123">
        <f>IF($AG$1&gt;=M281,N281,0)</f>
        <v>20</v>
      </c>
      <c r="U281" s="121" t="s">
        <v>1527</v>
      </c>
      <c r="V281" s="125" t="str">
        <f>IF(Q281=100,"CUMPLIDA",IF(M281-$AG$1&lt;0,"VENCIDA",IF(M281-$AG$1&lt;=30,"PRÓXIMA A VENCER",IF(Q281&gt;0,"CON AVANCE","EN TERMINO"))))</f>
        <v>VENCIDA</v>
      </c>
      <c r="W281" s="125" t="str">
        <f>IF(A281&lt;&gt;"",IF(AC281=1,"VENCIDO",IF(AC281=2,"PRÓXIMO A VENCER",IF(AC281=3,"EN TERMINO",IF(AC281=4,"CON AVANCE",IF(AC281=5,"CUMPLIDO",))))),"")</f>
        <v>VENCIDO</v>
      </c>
      <c r="X281" s="167" t="s">
        <v>1048</v>
      </c>
      <c r="Y281" s="117" t="str">
        <f t="shared" si="67"/>
        <v>H55AF18</v>
      </c>
      <c r="Z281" s="126">
        <f>IF(A281&lt;&gt;"",1,Z280+1)</f>
        <v>1</v>
      </c>
      <c r="AA281" s="126" t="str">
        <f t="shared" si="68"/>
        <v>H55AF18 - 1</v>
      </c>
      <c r="AB281" s="127">
        <f t="shared" si="64"/>
        <v>1</v>
      </c>
      <c r="AC281" s="127">
        <f t="shared" si="65"/>
        <v>1</v>
      </c>
      <c r="AD281" s="127" t="str">
        <f>IF(A281&lt;&gt;"",MID(F281,1,FIND(" ",F281,1)-1),AD280)</f>
        <v>H55AF18.</v>
      </c>
      <c r="AE281" s="127" t="str">
        <f t="shared" si="66"/>
        <v>H55AF18</v>
      </c>
      <c r="AF281" s="128"/>
      <c r="AG281" s="129"/>
      <c r="AH281" s="130"/>
    </row>
    <row r="282" spans="1:34" s="131" customFormat="1" ht="350.1" customHeight="1" x14ac:dyDescent="0.2">
      <c r="A282" s="117">
        <f>IF(ISBLANK(D282),"",COUNTA($D$2:D282))</f>
        <v>213</v>
      </c>
      <c r="B282" s="118">
        <f t="shared" si="69"/>
        <v>281</v>
      </c>
      <c r="C282" s="121"/>
      <c r="D282" s="121" t="s">
        <v>711</v>
      </c>
      <c r="E282" s="121" t="s">
        <v>1073</v>
      </c>
      <c r="F282" s="139" t="s">
        <v>1356</v>
      </c>
      <c r="G282" s="139" t="s">
        <v>1108</v>
      </c>
      <c r="H282" s="139" t="s">
        <v>1109</v>
      </c>
      <c r="I282" s="139" t="s">
        <v>1110</v>
      </c>
      <c r="J282" s="139" t="s">
        <v>1111</v>
      </c>
      <c r="K282" s="140">
        <v>1</v>
      </c>
      <c r="L282" s="160">
        <v>43690</v>
      </c>
      <c r="M282" s="160">
        <v>43753</v>
      </c>
      <c r="N282" s="145">
        <f t="shared" si="63"/>
        <v>9</v>
      </c>
      <c r="O282" s="140" t="s">
        <v>439</v>
      </c>
      <c r="P282" s="140">
        <v>1</v>
      </c>
      <c r="Q282" s="146">
        <f>IF(P282/K282&gt;1,100,+P282/K282*100)</f>
        <v>100</v>
      </c>
      <c r="R282" s="123">
        <f>+N282*Q282/100</f>
        <v>9</v>
      </c>
      <c r="S282" s="123">
        <f>IF(M282&lt;=$AG$1,R282,0)</f>
        <v>9</v>
      </c>
      <c r="T282" s="123">
        <f>IF($AG$1&gt;=M282,N282,0)</f>
        <v>9</v>
      </c>
      <c r="U282" s="121"/>
      <c r="V282" s="125" t="str">
        <f>IF(Q282=100,"CUMPLIDA",IF(M282-$AG$1&lt;0,"VENCIDA",IF(M282-$AG$1&lt;=30,"PRÓXIMA A VENCER",IF(Q282&gt;0,"CON AVANCE","EN TERMINO"))))</f>
        <v>CUMPLIDA</v>
      </c>
      <c r="W282" s="125" t="str">
        <f>IF(A282&lt;&gt;"",IF(AC282=1,"VENCIDO",IF(AC282=2,"PRÓXIMO A VENCER",IF(AC282=3,"EN TERMINO",IF(AC282=4,"CON AVANCE",IF(AC282=5,"CUMPLIDO",))))),"")</f>
        <v>CUMPLIDO</v>
      </c>
      <c r="X282" s="167" t="s">
        <v>1048</v>
      </c>
      <c r="Y282" s="117" t="str">
        <f t="shared" si="67"/>
        <v>H57AF18</v>
      </c>
      <c r="Z282" s="126">
        <f>IF(A282&lt;&gt;"",1,Z281+1)</f>
        <v>1</v>
      </c>
      <c r="AA282" s="126" t="str">
        <f t="shared" si="68"/>
        <v>H57AF18 - 1</v>
      </c>
      <c r="AB282" s="127">
        <f t="shared" si="64"/>
        <v>5</v>
      </c>
      <c r="AC282" s="127">
        <f t="shared" si="65"/>
        <v>5</v>
      </c>
      <c r="AD282" s="127" t="str">
        <f>IF(A282&lt;&gt;"",MID(F282,1,FIND(" ",F282,1)-1),AD281)</f>
        <v>H57AF18.</v>
      </c>
      <c r="AE282" s="127" t="str">
        <f t="shared" si="66"/>
        <v>H57AF18</v>
      </c>
      <c r="AF282" s="128"/>
      <c r="AG282" s="129"/>
      <c r="AH282" s="130"/>
    </row>
    <row r="283" spans="1:34" s="131" customFormat="1" ht="350.1" customHeight="1" x14ac:dyDescent="0.2">
      <c r="A283" s="117">
        <f>IF(ISBLANK(D283),"",COUNTA($D$2:D283))</f>
        <v>214</v>
      </c>
      <c r="B283" s="118">
        <f t="shared" si="69"/>
        <v>282</v>
      </c>
      <c r="C283" s="121"/>
      <c r="D283" s="121" t="s">
        <v>1020</v>
      </c>
      <c r="E283" s="121" t="s">
        <v>967</v>
      </c>
      <c r="F283" s="139" t="s">
        <v>1038</v>
      </c>
      <c r="G283" s="139" t="s">
        <v>1022</v>
      </c>
      <c r="H283" s="120" t="s">
        <v>1023</v>
      </c>
      <c r="I283" s="120" t="s">
        <v>1024</v>
      </c>
      <c r="J283" s="121" t="s">
        <v>922</v>
      </c>
      <c r="K283" s="121">
        <v>1</v>
      </c>
      <c r="L283" s="158">
        <v>43480</v>
      </c>
      <c r="M283" s="158">
        <v>43524</v>
      </c>
      <c r="N283" s="145">
        <f t="shared" si="63"/>
        <v>6.2857142857142856</v>
      </c>
      <c r="O283" s="121" t="s">
        <v>439</v>
      </c>
      <c r="P283" s="121">
        <v>0.4</v>
      </c>
      <c r="Q283" s="146">
        <f>IF(P283/K283&gt;1,100,+P283/K283*100)</f>
        <v>40</v>
      </c>
      <c r="R283" s="123">
        <f>+N283*Q283/100</f>
        <v>2.5142857142857142</v>
      </c>
      <c r="S283" s="123">
        <f>IF(M283&lt;=$AG$1,R283,0)</f>
        <v>2.5142857142857142</v>
      </c>
      <c r="T283" s="123">
        <f>IF($AG$1&gt;=M283,N283,0)</f>
        <v>6.2857142857142856</v>
      </c>
      <c r="U283" s="121"/>
      <c r="V283" s="125" t="str">
        <f>IF(Q283=100,"CUMPLIDA",IF(M283-$AG$1&lt;0,"VENCIDA",IF(M283-$AG$1&lt;=30,"PRÓXIMA A VENCER",IF(Q283&gt;0,"CON AVANCE","EN TERMINO"))))</f>
        <v>VENCIDA</v>
      </c>
      <c r="W283" s="125" t="str">
        <f>IF(A283&lt;&gt;"",IF(AC283=1,"VENCIDO",IF(AC283=2,"PRÓXIMO A VENCER",IF(AC283=3,"EN TERMINO",IF(AC283=4,"CON AVANCE",IF(AC283=5,"CUMPLIDO",))))),"")</f>
        <v>VENCIDO</v>
      </c>
      <c r="X283" s="167" t="s">
        <v>1037</v>
      </c>
      <c r="Y283" s="117" t="str">
        <f t="shared" si="67"/>
        <v>H1APCSMF18</v>
      </c>
      <c r="Z283" s="126">
        <f>IF(A283&lt;&gt;"",1,Z282+1)</f>
        <v>1</v>
      </c>
      <c r="AA283" s="126" t="str">
        <f t="shared" si="68"/>
        <v>H1APCSMF18 - 1</v>
      </c>
      <c r="AB283" s="127">
        <f t="shared" si="64"/>
        <v>1</v>
      </c>
      <c r="AC283" s="127">
        <f t="shared" si="65"/>
        <v>1</v>
      </c>
      <c r="AD283" s="127" t="str">
        <f>IF(A283&lt;&gt;"",MID(F283,1,FIND(" ",F283,1)-1),AD282)</f>
        <v>H1APCSMF18.</v>
      </c>
      <c r="AE283" s="127" t="str">
        <f t="shared" si="66"/>
        <v>H1APCSMF18</v>
      </c>
      <c r="AF283" s="128"/>
      <c r="AG283" s="129"/>
      <c r="AH283" s="130"/>
    </row>
    <row r="284" spans="1:34" s="131" customFormat="1" ht="350.1" customHeight="1" x14ac:dyDescent="0.2">
      <c r="A284" s="117">
        <f>IF(ISBLANK(D284),"",COUNTA($D$2:D284))</f>
        <v>215</v>
      </c>
      <c r="B284" s="118">
        <f t="shared" si="69"/>
        <v>283</v>
      </c>
      <c r="C284" s="121"/>
      <c r="D284" s="121" t="s">
        <v>1021</v>
      </c>
      <c r="E284" s="121" t="s">
        <v>967</v>
      </c>
      <c r="F284" s="139" t="s">
        <v>1039</v>
      </c>
      <c r="G284" s="139" t="s">
        <v>1025</v>
      </c>
      <c r="H284" s="120" t="s">
        <v>1026</v>
      </c>
      <c r="I284" s="120" t="s">
        <v>917</v>
      </c>
      <c r="J284" s="121" t="s">
        <v>922</v>
      </c>
      <c r="K284" s="121">
        <v>1</v>
      </c>
      <c r="L284" s="158">
        <v>43480</v>
      </c>
      <c r="M284" s="158">
        <v>43524</v>
      </c>
      <c r="N284" s="145">
        <f t="shared" si="63"/>
        <v>6.2857142857142856</v>
      </c>
      <c r="O284" s="121" t="s">
        <v>439</v>
      </c>
      <c r="P284" s="121">
        <v>0.4</v>
      </c>
      <c r="Q284" s="146">
        <f>IF(P284/K284&gt;1,100,+P284/K284*100)</f>
        <v>40</v>
      </c>
      <c r="R284" s="123">
        <f>+N284*Q284/100</f>
        <v>2.5142857142857142</v>
      </c>
      <c r="S284" s="123">
        <f>IF(M284&lt;=$AG$1,R284,0)</f>
        <v>2.5142857142857142</v>
      </c>
      <c r="T284" s="123">
        <f>IF($AG$1&gt;=M284,N284,0)</f>
        <v>6.2857142857142856</v>
      </c>
      <c r="U284" s="121"/>
      <c r="V284" s="125" t="str">
        <f>IF(Q284=100,"CUMPLIDA",IF(M284-$AG$1&lt;0,"VENCIDA",IF(M284-$AG$1&lt;=30,"PRÓXIMA A VENCER",IF(Q284&gt;0,"CON AVANCE","EN TERMINO"))))</f>
        <v>VENCIDA</v>
      </c>
      <c r="W284" s="125" t="str">
        <f>IF(A284&lt;&gt;"",IF(AC284=1,"VENCIDO",IF(AC284=2,"PRÓXIMO A VENCER",IF(AC284=3,"EN TERMINO",IF(AC284=4,"CON AVANCE",IF(AC284=5,"CUMPLIDO",))))),"")</f>
        <v>VENCIDO</v>
      </c>
      <c r="X284" s="167" t="s">
        <v>1037</v>
      </c>
      <c r="Y284" s="117" t="str">
        <f t="shared" si="67"/>
        <v>H2APCSMF18</v>
      </c>
      <c r="Z284" s="126">
        <f>IF(A284&lt;&gt;"",1,Z283+1)</f>
        <v>1</v>
      </c>
      <c r="AA284" s="126" t="str">
        <f t="shared" si="68"/>
        <v>H2APCSMF18 - 1</v>
      </c>
      <c r="AB284" s="127">
        <f t="shared" si="64"/>
        <v>1</v>
      </c>
      <c r="AC284" s="127">
        <f t="shared" si="65"/>
        <v>1</v>
      </c>
      <c r="AD284" s="127" t="str">
        <f>IF(A284&lt;&gt;"",MID(F284,1,FIND(" ",F284,1)-1),AD283)</f>
        <v>H2APCSMF18.</v>
      </c>
      <c r="AE284" s="127" t="str">
        <f t="shared" si="66"/>
        <v>H2APCSMF18</v>
      </c>
      <c r="AF284" s="128"/>
      <c r="AG284" s="129"/>
      <c r="AH284" s="130"/>
    </row>
    <row r="285" spans="1:34" s="131" customFormat="1" ht="350.1" customHeight="1" x14ac:dyDescent="0.2">
      <c r="A285" s="117">
        <f>IF(ISBLANK(D285),"",COUNTA($D$2:D285))</f>
        <v>216</v>
      </c>
      <c r="B285" s="118">
        <f t="shared" si="69"/>
        <v>284</v>
      </c>
      <c r="C285" s="121"/>
      <c r="D285" s="121" t="s">
        <v>711</v>
      </c>
      <c r="E285" s="121" t="s">
        <v>1034</v>
      </c>
      <c r="F285" s="139" t="s">
        <v>1040</v>
      </c>
      <c r="G285" s="139" t="s">
        <v>1027</v>
      </c>
      <c r="H285" s="120" t="s">
        <v>1028</v>
      </c>
      <c r="I285" s="120" t="s">
        <v>1029</v>
      </c>
      <c r="J285" s="121" t="s">
        <v>1030</v>
      </c>
      <c r="K285" s="121">
        <v>1</v>
      </c>
      <c r="L285" s="158">
        <v>43480</v>
      </c>
      <c r="M285" s="158">
        <v>43524</v>
      </c>
      <c r="N285" s="145">
        <f t="shared" si="63"/>
        <v>6.2857142857142856</v>
      </c>
      <c r="O285" s="121" t="s">
        <v>439</v>
      </c>
      <c r="P285" s="121">
        <v>1</v>
      </c>
      <c r="Q285" s="146">
        <f>IF(P285/K285&gt;1,100,+P285/K285*100)</f>
        <v>100</v>
      </c>
      <c r="R285" s="123">
        <f>+N285*Q285/100</f>
        <v>6.2857142857142856</v>
      </c>
      <c r="S285" s="123">
        <f>IF(M285&lt;=$AG$1,R285,0)</f>
        <v>6.2857142857142856</v>
      </c>
      <c r="T285" s="123">
        <f>IF($AG$1&gt;=M285,N285,0)</f>
        <v>6.2857142857142856</v>
      </c>
      <c r="U285" s="121"/>
      <c r="V285" s="125" t="str">
        <f>IF(Q285=100,"CUMPLIDA",IF(M285-$AG$1&lt;0,"VENCIDA",IF(M285-$AG$1&lt;=30,"PRÓXIMA A VENCER",IF(Q285&gt;0,"CON AVANCE","EN TERMINO"))))</f>
        <v>CUMPLIDA</v>
      </c>
      <c r="W285" s="125" t="str">
        <f>IF(A285&lt;&gt;"",IF(AC285=1,"VENCIDO",IF(AC285=2,"PRÓXIMO A VENCER",IF(AC285=3,"EN TERMINO",IF(AC285=4,"CON AVANCE",IF(AC285=5,"CUMPLIDO",))))),"")</f>
        <v>CUMPLIDO</v>
      </c>
      <c r="X285" s="167" t="s">
        <v>1037</v>
      </c>
      <c r="Y285" s="117" t="str">
        <f t="shared" si="67"/>
        <v>H5APCSMF18</v>
      </c>
      <c r="Z285" s="126">
        <f>IF(A285&lt;&gt;"",1,Z284+1)</f>
        <v>1</v>
      </c>
      <c r="AA285" s="126" t="str">
        <f t="shared" si="68"/>
        <v>H5APCSMF18 - 1</v>
      </c>
      <c r="AB285" s="127">
        <f t="shared" si="64"/>
        <v>5</v>
      </c>
      <c r="AC285" s="127">
        <f t="shared" si="65"/>
        <v>5</v>
      </c>
      <c r="AD285" s="127" t="str">
        <f>IF(A285&lt;&gt;"",MID(F285,1,FIND(" ",F285,1)-1),AD284)</f>
        <v>H5APCSMF18.</v>
      </c>
      <c r="AE285" s="127" t="str">
        <f t="shared" si="66"/>
        <v>H5APCSMF18</v>
      </c>
      <c r="AF285" s="128"/>
      <c r="AG285" s="129"/>
      <c r="AH285" s="130"/>
    </row>
    <row r="286" spans="1:34" s="131" customFormat="1" ht="350.1" customHeight="1" x14ac:dyDescent="0.2">
      <c r="A286" s="117">
        <f>IF(ISBLANK(D286),"",COUNTA($D$2:D286))</f>
        <v>217</v>
      </c>
      <c r="B286" s="118">
        <f t="shared" si="69"/>
        <v>285</v>
      </c>
      <c r="C286" s="121"/>
      <c r="D286" s="121" t="s">
        <v>1020</v>
      </c>
      <c r="E286" s="121" t="s">
        <v>967</v>
      </c>
      <c r="F286" s="139" t="s">
        <v>1041</v>
      </c>
      <c r="G286" s="139" t="s">
        <v>1031</v>
      </c>
      <c r="H286" s="120" t="s">
        <v>1032</v>
      </c>
      <c r="I286" s="120" t="s">
        <v>1033</v>
      </c>
      <c r="J286" s="121" t="s">
        <v>922</v>
      </c>
      <c r="K286" s="121">
        <v>1</v>
      </c>
      <c r="L286" s="158">
        <v>43480</v>
      </c>
      <c r="M286" s="158">
        <v>43524</v>
      </c>
      <c r="N286" s="145">
        <f t="shared" si="63"/>
        <v>6.2857142857142856</v>
      </c>
      <c r="O286" s="121" t="s">
        <v>439</v>
      </c>
      <c r="P286" s="121">
        <v>0.4</v>
      </c>
      <c r="Q286" s="146">
        <f>IF(P286/K286&gt;1,100,+P286/K286*100)</f>
        <v>40</v>
      </c>
      <c r="R286" s="123">
        <f>+N286*Q286/100</f>
        <v>2.5142857142857142</v>
      </c>
      <c r="S286" s="123">
        <f>IF(M286&lt;=$AG$1,R286,0)</f>
        <v>2.5142857142857142</v>
      </c>
      <c r="T286" s="123">
        <f>IF($AG$1&gt;=M286,N286,0)</f>
        <v>6.2857142857142856</v>
      </c>
      <c r="U286" s="121"/>
      <c r="V286" s="125" t="str">
        <f>IF(Q286=100,"CUMPLIDA",IF(M286-$AG$1&lt;0,"VENCIDA",IF(M286-$AG$1&lt;=30,"PRÓXIMA A VENCER",IF(Q286&gt;0,"CON AVANCE","EN TERMINO"))))</f>
        <v>VENCIDA</v>
      </c>
      <c r="W286" s="125" t="str">
        <f>IF(A286&lt;&gt;"",IF(AC286=1,"VENCIDO",IF(AC286=2,"PRÓXIMO A VENCER",IF(AC286=3,"EN TERMINO",IF(AC286=4,"CON AVANCE",IF(AC286=5,"CUMPLIDO",))))),"")</f>
        <v>VENCIDO</v>
      </c>
      <c r="X286" s="167" t="s">
        <v>1037</v>
      </c>
      <c r="Y286" s="117" t="str">
        <f t="shared" si="67"/>
        <v>H6APCSMF18</v>
      </c>
      <c r="Z286" s="126">
        <f>IF(A286&lt;&gt;"",1,Z285+1)</f>
        <v>1</v>
      </c>
      <c r="AA286" s="126" t="str">
        <f t="shared" si="68"/>
        <v>H6APCSMF18 - 1</v>
      </c>
      <c r="AB286" s="127">
        <f t="shared" si="64"/>
        <v>1</v>
      </c>
      <c r="AC286" s="127">
        <f t="shared" si="65"/>
        <v>1</v>
      </c>
      <c r="AD286" s="127" t="str">
        <f>IF(A286&lt;&gt;"",MID(F286,1,FIND(" ",F286,1)-1),AD285)</f>
        <v>H6APCSMF18.</v>
      </c>
      <c r="AE286" s="127" t="str">
        <f t="shared" si="66"/>
        <v>H6APCSMF18</v>
      </c>
      <c r="AF286" s="128"/>
      <c r="AG286" s="129"/>
      <c r="AH286" s="130"/>
    </row>
    <row r="287" spans="1:34" s="131" customFormat="1" ht="350.1" customHeight="1" x14ac:dyDescent="0.2">
      <c r="A287" s="117">
        <f>IF(ISBLANK(D287),"",COUNTA($D$2:D287))</f>
        <v>218</v>
      </c>
      <c r="B287" s="118">
        <f t="shared" si="69"/>
        <v>286</v>
      </c>
      <c r="C287" s="121"/>
      <c r="D287" s="121" t="s">
        <v>801</v>
      </c>
      <c r="E287" s="121" t="s">
        <v>964</v>
      </c>
      <c r="F287" s="139" t="s">
        <v>866</v>
      </c>
      <c r="G287" s="139" t="s">
        <v>867</v>
      </c>
      <c r="H287" s="120" t="s">
        <v>928</v>
      </c>
      <c r="I287" s="120" t="s">
        <v>916</v>
      </c>
      <c r="J287" s="121" t="s">
        <v>929</v>
      </c>
      <c r="K287" s="121">
        <v>1</v>
      </c>
      <c r="L287" s="158">
        <v>43467</v>
      </c>
      <c r="M287" s="158">
        <v>43524</v>
      </c>
      <c r="N287" s="145">
        <f t="shared" si="63"/>
        <v>8.1428571428571423</v>
      </c>
      <c r="O287" s="121" t="s">
        <v>1696</v>
      </c>
      <c r="P287" s="121">
        <v>0</v>
      </c>
      <c r="Q287" s="146">
        <f>IF(P287/K287&gt;1,100,+P287/K287*100)</f>
        <v>0</v>
      </c>
      <c r="R287" s="123">
        <f>+N287*Q287/100</f>
        <v>0</v>
      </c>
      <c r="S287" s="123">
        <f>IF(M287&lt;=$AG$1,R287,0)</f>
        <v>0</v>
      </c>
      <c r="T287" s="123">
        <f>IF($AG$1&gt;=M287,N287,0)</f>
        <v>8.1428571428571423</v>
      </c>
      <c r="U287" s="121"/>
      <c r="V287" s="125" t="str">
        <f>IF(Q287=100,"CUMPLIDA",IF(M287-$AG$1&lt;0,"VENCIDA",IF(M287-$AG$1&lt;=30,"PRÓXIMA A VENCER",IF(Q287&gt;0,"CON AVANCE","EN TERMINO"))))</f>
        <v>VENCIDA</v>
      </c>
      <c r="W287" s="125" t="str">
        <f>IF(A287&lt;&gt;"",IF(AC287=1,"VENCIDO",IF(AC287=2,"PRÓXIMO A VENCER",IF(AC287=3,"EN TERMINO",IF(AC287=4,"CON AVANCE",IF(AC287=5,"CUMPLIDO",))))),"")</f>
        <v>VENCIDO</v>
      </c>
      <c r="X287" s="180" t="s">
        <v>927</v>
      </c>
      <c r="Y287" s="117" t="str">
        <f t="shared" si="67"/>
        <v>H1ACSRT17</v>
      </c>
      <c r="Z287" s="126">
        <f>IF(A287&lt;&gt;"",1,Z286+1)</f>
        <v>1</v>
      </c>
      <c r="AA287" s="126" t="str">
        <f t="shared" si="68"/>
        <v>H1ACSRT17 - 1</v>
      </c>
      <c r="AB287" s="127">
        <f t="shared" si="64"/>
        <v>1</v>
      </c>
      <c r="AC287" s="127">
        <f t="shared" si="65"/>
        <v>1</v>
      </c>
      <c r="AD287" s="127" t="str">
        <f>IF(A287&lt;&gt;"",MID(F287,1,FIND(" ",F287,1)-1),AD286)</f>
        <v>H1ACSRT17.</v>
      </c>
      <c r="AE287" s="127" t="str">
        <f t="shared" si="66"/>
        <v>H1ACSRT17</v>
      </c>
      <c r="AF287" s="128"/>
      <c r="AG287" s="129"/>
      <c r="AH287" s="130"/>
    </row>
    <row r="288" spans="1:34" s="131" customFormat="1" ht="350.1" customHeight="1" x14ac:dyDescent="0.2">
      <c r="A288" s="117">
        <f>IF(ISBLANK(D288),"",COUNTA($D$2:D288))</f>
        <v>219</v>
      </c>
      <c r="B288" s="118">
        <f t="shared" si="69"/>
        <v>287</v>
      </c>
      <c r="C288" s="121"/>
      <c r="D288" s="121" t="s">
        <v>710</v>
      </c>
      <c r="E288" s="121" t="s">
        <v>966</v>
      </c>
      <c r="F288" s="139" t="s">
        <v>1017</v>
      </c>
      <c r="G288" s="139" t="s">
        <v>965</v>
      </c>
      <c r="H288" s="120" t="s">
        <v>930</v>
      </c>
      <c r="I288" s="120" t="s">
        <v>931</v>
      </c>
      <c r="J288" s="121" t="s">
        <v>932</v>
      </c>
      <c r="K288" s="121">
        <v>1</v>
      </c>
      <c r="L288" s="158">
        <v>43467</v>
      </c>
      <c r="M288" s="158">
        <v>43524</v>
      </c>
      <c r="N288" s="145">
        <f t="shared" si="63"/>
        <v>8.1428571428571423</v>
      </c>
      <c r="O288" s="121" t="s">
        <v>1696</v>
      </c>
      <c r="P288" s="121">
        <v>0</v>
      </c>
      <c r="Q288" s="146">
        <f>IF(P288/K288&gt;1,100,+P288/K288*100)</f>
        <v>0</v>
      </c>
      <c r="R288" s="123">
        <f>+N288*Q288/100</f>
        <v>0</v>
      </c>
      <c r="S288" s="123">
        <f>IF(M288&lt;=$AG$1,R288,0)</f>
        <v>0</v>
      </c>
      <c r="T288" s="123">
        <f>IF($AG$1&gt;=M288,N288,0)</f>
        <v>8.1428571428571423</v>
      </c>
      <c r="U288" s="121"/>
      <c r="V288" s="125" t="str">
        <f>IF(Q288=100,"CUMPLIDA",IF(M288-$AG$1&lt;0,"VENCIDA",IF(M288-$AG$1&lt;=30,"PRÓXIMA A VENCER",IF(Q288&gt;0,"CON AVANCE","EN TERMINO"))))</f>
        <v>VENCIDA</v>
      </c>
      <c r="W288" s="125" t="str">
        <f>IF(A288&lt;&gt;"",IF(AC288=1,"VENCIDO",IF(AC288=2,"PRÓXIMO A VENCER",IF(AC288=3,"EN TERMINO",IF(AC288=4,"CON AVANCE",IF(AC288=5,"CUMPLIDO",))))),"")</f>
        <v>VENCIDO</v>
      </c>
      <c r="X288" s="180" t="s">
        <v>927</v>
      </c>
      <c r="Y288" s="117" t="str">
        <f t="shared" si="67"/>
        <v>H2ACSRT17</v>
      </c>
      <c r="Z288" s="126">
        <f>IF(A288&lt;&gt;"",1,Z287+1)</f>
        <v>1</v>
      </c>
      <c r="AA288" s="126" t="str">
        <f t="shared" si="68"/>
        <v>H2ACSRT17 - 1</v>
      </c>
      <c r="AB288" s="127">
        <f t="shared" si="64"/>
        <v>1</v>
      </c>
      <c r="AC288" s="127">
        <f t="shared" si="65"/>
        <v>1</v>
      </c>
      <c r="AD288" s="127" t="str">
        <f>IF(A288&lt;&gt;"",MID(F288,1,FIND(" ",F288,1)-1),AD287)</f>
        <v>H2ACSRT17.</v>
      </c>
      <c r="AE288" s="127" t="str">
        <f t="shared" si="66"/>
        <v>H2ACSRT17</v>
      </c>
      <c r="AF288" s="128"/>
      <c r="AG288" s="129"/>
      <c r="AH288" s="130"/>
    </row>
    <row r="289" spans="1:34" s="131" customFormat="1" ht="350.1" customHeight="1" x14ac:dyDescent="0.2">
      <c r="A289" s="117">
        <f>IF(ISBLANK(D289),"",COUNTA($D$2:D289))</f>
        <v>220</v>
      </c>
      <c r="B289" s="118">
        <f t="shared" si="69"/>
        <v>288</v>
      </c>
      <c r="C289" s="121"/>
      <c r="D289" s="121" t="s">
        <v>710</v>
      </c>
      <c r="E289" s="121" t="s">
        <v>967</v>
      </c>
      <c r="F289" s="139" t="s">
        <v>868</v>
      </c>
      <c r="G289" s="139" t="s">
        <v>869</v>
      </c>
      <c r="H289" s="120" t="s">
        <v>930</v>
      </c>
      <c r="I289" s="120" t="s">
        <v>933</v>
      </c>
      <c r="J289" s="121" t="s">
        <v>932</v>
      </c>
      <c r="K289" s="121">
        <v>1</v>
      </c>
      <c r="L289" s="158">
        <v>43467</v>
      </c>
      <c r="M289" s="158">
        <v>43524</v>
      </c>
      <c r="N289" s="145">
        <f t="shared" si="63"/>
        <v>8.1428571428571423</v>
      </c>
      <c r="O289" s="121" t="s">
        <v>1696</v>
      </c>
      <c r="P289" s="121">
        <v>0</v>
      </c>
      <c r="Q289" s="146">
        <f>IF(P289/K289&gt;1,100,+P289/K289*100)</f>
        <v>0</v>
      </c>
      <c r="R289" s="123">
        <f>+N289*Q289/100</f>
        <v>0</v>
      </c>
      <c r="S289" s="123">
        <f>IF(M289&lt;=$AG$1,R289,0)</f>
        <v>0</v>
      </c>
      <c r="T289" s="123">
        <f>IF($AG$1&gt;=M289,N289,0)</f>
        <v>8.1428571428571423</v>
      </c>
      <c r="U289" s="121"/>
      <c r="V289" s="125" t="str">
        <f>IF(Q289=100,"CUMPLIDA",IF(M289-$AG$1&lt;0,"VENCIDA",IF(M289-$AG$1&lt;=30,"PRÓXIMA A VENCER",IF(Q289&gt;0,"CON AVANCE","EN TERMINO"))))</f>
        <v>VENCIDA</v>
      </c>
      <c r="W289" s="125" t="str">
        <f>IF(A289&lt;&gt;"",IF(AC289=1,"VENCIDO",IF(AC289=2,"PRÓXIMO A VENCER",IF(AC289=3,"EN TERMINO",IF(AC289=4,"CON AVANCE",IF(AC289=5,"CUMPLIDO",))))),"")</f>
        <v>VENCIDO</v>
      </c>
      <c r="X289" s="180" t="s">
        <v>927</v>
      </c>
      <c r="Y289" s="117" t="str">
        <f t="shared" si="67"/>
        <v>H3ACSRT17</v>
      </c>
      <c r="Z289" s="126">
        <f>IF(A289&lt;&gt;"",1,Z288+1)</f>
        <v>1</v>
      </c>
      <c r="AA289" s="126" t="str">
        <f t="shared" si="68"/>
        <v>H3ACSRT17 - 1</v>
      </c>
      <c r="AB289" s="127">
        <f t="shared" si="64"/>
        <v>1</v>
      </c>
      <c r="AC289" s="127">
        <f t="shared" si="65"/>
        <v>1</v>
      </c>
      <c r="AD289" s="127" t="str">
        <f>IF(A289&lt;&gt;"",MID(F289,1,FIND(" ",F289,1)-1),AD288)</f>
        <v>H3ACSRT17.</v>
      </c>
      <c r="AE289" s="127" t="str">
        <f t="shared" si="66"/>
        <v>H3ACSRT17</v>
      </c>
      <c r="AF289" s="128"/>
      <c r="AG289" s="129"/>
      <c r="AH289" s="130"/>
    </row>
    <row r="290" spans="1:34" s="131" customFormat="1" ht="350.1" customHeight="1" x14ac:dyDescent="0.2">
      <c r="A290" s="117">
        <f>IF(ISBLANK(D290),"",COUNTA($D$2:D290))</f>
        <v>221</v>
      </c>
      <c r="B290" s="118">
        <f t="shared" si="69"/>
        <v>289</v>
      </c>
      <c r="C290" s="121"/>
      <c r="D290" s="121" t="s">
        <v>710</v>
      </c>
      <c r="E290" s="121" t="s">
        <v>968</v>
      </c>
      <c r="F290" s="139" t="s">
        <v>870</v>
      </c>
      <c r="G290" s="139" t="s">
        <v>947</v>
      </c>
      <c r="H290" s="120" t="s">
        <v>934</v>
      </c>
      <c r="I290" s="120" t="s">
        <v>935</v>
      </c>
      <c r="J290" s="121" t="s">
        <v>929</v>
      </c>
      <c r="K290" s="121">
        <v>1</v>
      </c>
      <c r="L290" s="158">
        <v>43467</v>
      </c>
      <c r="M290" s="158">
        <v>43524</v>
      </c>
      <c r="N290" s="145">
        <f t="shared" si="63"/>
        <v>8.1428571428571423</v>
      </c>
      <c r="O290" s="121" t="s">
        <v>1696</v>
      </c>
      <c r="P290" s="121">
        <v>0</v>
      </c>
      <c r="Q290" s="146">
        <f>IF(P290/K290&gt;1,100,+P290/K290*100)</f>
        <v>0</v>
      </c>
      <c r="R290" s="123">
        <f>+N290*Q290/100</f>
        <v>0</v>
      </c>
      <c r="S290" s="123">
        <f>IF(M290&lt;=$AG$1,R290,0)</f>
        <v>0</v>
      </c>
      <c r="T290" s="123">
        <f>IF($AG$1&gt;=M290,N290,0)</f>
        <v>8.1428571428571423</v>
      </c>
      <c r="U290" s="121"/>
      <c r="V290" s="125" t="str">
        <f>IF(Q290=100,"CUMPLIDA",IF(M290-$AG$1&lt;0,"VENCIDA",IF(M290-$AG$1&lt;=30,"PRÓXIMA A VENCER",IF(Q290&gt;0,"CON AVANCE","EN TERMINO"))))</f>
        <v>VENCIDA</v>
      </c>
      <c r="W290" s="125" t="str">
        <f>IF(A290&lt;&gt;"",IF(AC290=1,"VENCIDO",IF(AC290=2,"PRÓXIMO A VENCER",IF(AC290=3,"EN TERMINO",IF(AC290=4,"CON AVANCE",IF(AC290=5,"CUMPLIDO",))))),"")</f>
        <v>VENCIDO</v>
      </c>
      <c r="X290" s="180" t="s">
        <v>927</v>
      </c>
      <c r="Y290" s="117" t="str">
        <f t="shared" si="67"/>
        <v>H4ACSRT17</v>
      </c>
      <c r="Z290" s="126">
        <f>IF(A290&lt;&gt;"",1,Z289+1)</f>
        <v>1</v>
      </c>
      <c r="AA290" s="126" t="str">
        <f t="shared" si="68"/>
        <v>H4ACSRT17 - 1</v>
      </c>
      <c r="AB290" s="127">
        <f t="shared" si="64"/>
        <v>1</v>
      </c>
      <c r="AC290" s="127">
        <f t="shared" si="65"/>
        <v>1</v>
      </c>
      <c r="AD290" s="127" t="str">
        <f>IF(A290&lt;&gt;"",MID(F290,1,FIND(" ",F290,1)-1),AD289)</f>
        <v>H4ACSRT17.</v>
      </c>
      <c r="AE290" s="127" t="str">
        <f t="shared" si="66"/>
        <v>H4ACSRT17</v>
      </c>
      <c r="AF290" s="128"/>
      <c r="AG290" s="129"/>
      <c r="AH290" s="130"/>
    </row>
    <row r="291" spans="1:34" s="131" customFormat="1" ht="350.1" customHeight="1" x14ac:dyDescent="0.2">
      <c r="A291" s="117">
        <f>IF(ISBLANK(D291),"",COUNTA($D$2:D291))</f>
        <v>222</v>
      </c>
      <c r="B291" s="118">
        <f t="shared" si="69"/>
        <v>290</v>
      </c>
      <c r="C291" s="121"/>
      <c r="D291" s="121" t="s">
        <v>711</v>
      </c>
      <c r="E291" s="121" t="s">
        <v>970</v>
      </c>
      <c r="F291" s="139" t="s">
        <v>969</v>
      </c>
      <c r="G291" s="139" t="s">
        <v>871</v>
      </c>
      <c r="H291" s="120" t="s">
        <v>951</v>
      </c>
      <c r="I291" s="120" t="s">
        <v>957</v>
      </c>
      <c r="J291" s="121" t="s">
        <v>958</v>
      </c>
      <c r="K291" s="121">
        <v>1</v>
      </c>
      <c r="L291" s="158">
        <v>43467</v>
      </c>
      <c r="M291" s="158">
        <v>43524</v>
      </c>
      <c r="N291" s="145">
        <f t="shared" ref="N291:N314" si="70">(+M291-L291)/7</f>
        <v>8.1428571428571423</v>
      </c>
      <c r="O291" s="121" t="s">
        <v>1696</v>
      </c>
      <c r="P291" s="121">
        <v>0</v>
      </c>
      <c r="Q291" s="146">
        <f>IF(P291/K291&gt;1,100,+P291/K291*100)</f>
        <v>0</v>
      </c>
      <c r="R291" s="123">
        <f>+N291*Q291/100</f>
        <v>0</v>
      </c>
      <c r="S291" s="123">
        <f>IF(M291&lt;=$AG$1,R291,0)</f>
        <v>0</v>
      </c>
      <c r="T291" s="123">
        <f>IF($AG$1&gt;=M291,N291,0)</f>
        <v>8.1428571428571423</v>
      </c>
      <c r="U291" s="121"/>
      <c r="V291" s="125" t="str">
        <f>IF(Q291=100,"CUMPLIDA",IF(M291-$AG$1&lt;0,"VENCIDA",IF(M291-$AG$1&lt;=30,"PRÓXIMA A VENCER",IF(Q291&gt;0,"CON AVANCE","EN TERMINO"))))</f>
        <v>VENCIDA</v>
      </c>
      <c r="W291" s="125" t="str">
        <f>IF(A291&lt;&gt;"",IF(AC291=1,"VENCIDO",IF(AC291=2,"PRÓXIMO A VENCER",IF(AC291=3,"EN TERMINO",IF(AC291=4,"CON AVANCE",IF(AC291=5,"CUMPLIDO",))))),"")</f>
        <v>VENCIDO</v>
      </c>
      <c r="X291" s="180" t="s">
        <v>927</v>
      </c>
      <c r="Y291" s="117" t="str">
        <f t="shared" si="67"/>
        <v>H5ACSRT17</v>
      </c>
      <c r="Z291" s="126">
        <f>IF(A291&lt;&gt;"",1,Z290+1)</f>
        <v>1</v>
      </c>
      <c r="AA291" s="126" t="str">
        <f t="shared" si="68"/>
        <v>H5ACSRT17 - 1</v>
      </c>
      <c r="AB291" s="127">
        <f t="shared" si="64"/>
        <v>1</v>
      </c>
      <c r="AC291" s="127">
        <f t="shared" si="65"/>
        <v>1</v>
      </c>
      <c r="AD291" s="127" t="str">
        <f>IF(A291&lt;&gt;"",MID(F291,1,FIND(" ",F291,1)-1),AD290)</f>
        <v>H5ACSRT17.</v>
      </c>
      <c r="AE291" s="127" t="str">
        <f t="shared" si="66"/>
        <v>H5ACSRT17</v>
      </c>
      <c r="AF291" s="128"/>
      <c r="AG291" s="129"/>
      <c r="AH291" s="130"/>
    </row>
    <row r="292" spans="1:34" s="131" customFormat="1" ht="350.1" customHeight="1" x14ac:dyDescent="0.2">
      <c r="A292" s="117">
        <f>IF(ISBLANK(D292),"",COUNTA($D$2:D292))</f>
        <v>223</v>
      </c>
      <c r="B292" s="118">
        <f t="shared" si="69"/>
        <v>291</v>
      </c>
      <c r="C292" s="121"/>
      <c r="D292" s="121" t="s">
        <v>710</v>
      </c>
      <c r="E292" s="121" t="s">
        <v>972</v>
      </c>
      <c r="F292" s="139" t="s">
        <v>971</v>
      </c>
      <c r="G292" s="139" t="s">
        <v>872</v>
      </c>
      <c r="H292" s="120" t="s">
        <v>928</v>
      </c>
      <c r="I292" s="120" t="s">
        <v>936</v>
      </c>
      <c r="J292" s="121" t="s">
        <v>929</v>
      </c>
      <c r="K292" s="121">
        <v>1</v>
      </c>
      <c r="L292" s="158">
        <v>43467</v>
      </c>
      <c r="M292" s="158">
        <v>43524</v>
      </c>
      <c r="N292" s="145">
        <f t="shared" si="70"/>
        <v>8.1428571428571423</v>
      </c>
      <c r="O292" s="121" t="s">
        <v>1696</v>
      </c>
      <c r="P292" s="121">
        <v>0</v>
      </c>
      <c r="Q292" s="146">
        <f>IF(P292/K292&gt;1,100,+P292/K292*100)</f>
        <v>0</v>
      </c>
      <c r="R292" s="123">
        <f>+N292*Q292/100</f>
        <v>0</v>
      </c>
      <c r="S292" s="123">
        <f>IF(M292&lt;=$AG$1,R292,0)</f>
        <v>0</v>
      </c>
      <c r="T292" s="123">
        <f>IF($AG$1&gt;=M292,N292,0)</f>
        <v>8.1428571428571423</v>
      </c>
      <c r="U292" s="121"/>
      <c r="V292" s="125" t="str">
        <f>IF(Q292=100,"CUMPLIDA",IF(M292-$AG$1&lt;0,"VENCIDA",IF(M292-$AG$1&lt;=30,"PRÓXIMA A VENCER",IF(Q292&gt;0,"CON AVANCE","EN TERMINO"))))</f>
        <v>VENCIDA</v>
      </c>
      <c r="W292" s="125" t="str">
        <f>IF(A292&lt;&gt;"",IF(AC292=1,"VENCIDO",IF(AC292=2,"PRÓXIMO A VENCER",IF(AC292=3,"EN TERMINO",IF(AC292=4,"CON AVANCE",IF(AC292=5,"CUMPLIDO",))))),"")</f>
        <v>VENCIDO</v>
      </c>
      <c r="X292" s="180" t="s">
        <v>927</v>
      </c>
      <c r="Y292" s="117" t="str">
        <f t="shared" si="67"/>
        <v>H6ACSRT17</v>
      </c>
      <c r="Z292" s="126">
        <f>IF(A292&lt;&gt;"",1,Z291+1)</f>
        <v>1</v>
      </c>
      <c r="AA292" s="126" t="str">
        <f t="shared" si="68"/>
        <v>H6ACSRT17 - 1</v>
      </c>
      <c r="AB292" s="127">
        <f t="shared" si="64"/>
        <v>1</v>
      </c>
      <c r="AC292" s="127">
        <f t="shared" si="65"/>
        <v>1</v>
      </c>
      <c r="AD292" s="127" t="str">
        <f>IF(A292&lt;&gt;"",MID(F292,1,FIND(" ",F292,1)-1),AD291)</f>
        <v>H6ACSRT17.</v>
      </c>
      <c r="AE292" s="127" t="str">
        <f t="shared" si="66"/>
        <v>H6ACSRT17</v>
      </c>
      <c r="AF292" s="128"/>
      <c r="AG292" s="129"/>
      <c r="AH292" s="130"/>
    </row>
    <row r="293" spans="1:34" s="131" customFormat="1" ht="350.1" customHeight="1" x14ac:dyDescent="0.2">
      <c r="A293" s="117">
        <f>IF(ISBLANK(D293),"",COUNTA($D$2:D293))</f>
        <v>224</v>
      </c>
      <c r="B293" s="118">
        <f t="shared" si="69"/>
        <v>292</v>
      </c>
      <c r="C293" s="121"/>
      <c r="D293" s="121" t="s">
        <v>710</v>
      </c>
      <c r="E293" s="121" t="s">
        <v>975</v>
      </c>
      <c r="F293" s="139" t="s">
        <v>974</v>
      </c>
      <c r="G293" s="139" t="s">
        <v>873</v>
      </c>
      <c r="H293" s="120" t="s">
        <v>930</v>
      </c>
      <c r="I293" s="120" t="s">
        <v>933</v>
      </c>
      <c r="J293" s="121" t="s">
        <v>932</v>
      </c>
      <c r="K293" s="121">
        <v>1</v>
      </c>
      <c r="L293" s="158">
        <v>43467</v>
      </c>
      <c r="M293" s="158">
        <v>43524</v>
      </c>
      <c r="N293" s="145">
        <f t="shared" si="70"/>
        <v>8.1428571428571423</v>
      </c>
      <c r="O293" s="121" t="s">
        <v>1696</v>
      </c>
      <c r="P293" s="121">
        <v>0</v>
      </c>
      <c r="Q293" s="146">
        <f>IF(P293/K293&gt;1,100,+P293/K293*100)</f>
        <v>0</v>
      </c>
      <c r="R293" s="123">
        <f>+N293*Q293/100</f>
        <v>0</v>
      </c>
      <c r="S293" s="123">
        <f>IF(M293&lt;=$AG$1,R293,0)</f>
        <v>0</v>
      </c>
      <c r="T293" s="123">
        <f>IF($AG$1&gt;=M293,N293,0)</f>
        <v>8.1428571428571423</v>
      </c>
      <c r="U293" s="121"/>
      <c r="V293" s="125" t="str">
        <f>IF(Q293=100,"CUMPLIDA",IF(M293-$AG$1&lt;0,"VENCIDA",IF(M293-$AG$1&lt;=30,"PRÓXIMA A VENCER",IF(Q293&gt;0,"CON AVANCE","EN TERMINO"))))</f>
        <v>VENCIDA</v>
      </c>
      <c r="W293" s="125" t="str">
        <f>IF(A293&lt;&gt;"",IF(AC293=1,"VENCIDO",IF(AC293=2,"PRÓXIMO A VENCER",IF(AC293=3,"EN TERMINO",IF(AC293=4,"CON AVANCE",IF(AC293=5,"CUMPLIDO",))))),"")</f>
        <v>VENCIDO</v>
      </c>
      <c r="X293" s="180" t="s">
        <v>927</v>
      </c>
      <c r="Y293" s="117" t="str">
        <f t="shared" si="67"/>
        <v>H8ACSRT17</v>
      </c>
      <c r="Z293" s="126">
        <f>IF(A293&lt;&gt;"",1,Z292+1)</f>
        <v>1</v>
      </c>
      <c r="AA293" s="126" t="str">
        <f t="shared" si="68"/>
        <v>H8ACSRT17 - 1</v>
      </c>
      <c r="AB293" s="127">
        <f t="shared" si="64"/>
        <v>1</v>
      </c>
      <c r="AC293" s="127">
        <f t="shared" si="65"/>
        <v>1</v>
      </c>
      <c r="AD293" s="127" t="str">
        <f>IF(A293&lt;&gt;"",MID(F293,1,FIND(" ",F293,1)-1),AD292)</f>
        <v>H8ACSRT17.</v>
      </c>
      <c r="AE293" s="127" t="str">
        <f t="shared" si="66"/>
        <v>H8ACSRT17</v>
      </c>
      <c r="AF293" s="128"/>
      <c r="AG293" s="129"/>
      <c r="AH293" s="130"/>
    </row>
    <row r="294" spans="1:34" s="131" customFormat="1" ht="350.1" customHeight="1" x14ac:dyDescent="0.2">
      <c r="A294" s="117">
        <f>IF(ISBLANK(D294),"",COUNTA($D$2:D294))</f>
        <v>225</v>
      </c>
      <c r="B294" s="118">
        <f t="shared" si="69"/>
        <v>293</v>
      </c>
      <c r="C294" s="121"/>
      <c r="D294" s="121" t="s">
        <v>710</v>
      </c>
      <c r="E294" s="121" t="s">
        <v>976</v>
      </c>
      <c r="F294" s="139" t="s">
        <v>973</v>
      </c>
      <c r="G294" s="139" t="s">
        <v>874</v>
      </c>
      <c r="H294" s="120" t="s">
        <v>913</v>
      </c>
      <c r="I294" s="120" t="s">
        <v>917</v>
      </c>
      <c r="J294" s="121" t="s">
        <v>929</v>
      </c>
      <c r="K294" s="121">
        <v>1</v>
      </c>
      <c r="L294" s="158">
        <v>43467</v>
      </c>
      <c r="M294" s="158">
        <v>43524</v>
      </c>
      <c r="N294" s="145">
        <f t="shared" si="70"/>
        <v>8.1428571428571423</v>
      </c>
      <c r="O294" s="121" t="s">
        <v>1696</v>
      </c>
      <c r="P294" s="121">
        <v>0</v>
      </c>
      <c r="Q294" s="146">
        <f>IF(P294/K294&gt;1,100,+P294/K294*100)</f>
        <v>0</v>
      </c>
      <c r="R294" s="123">
        <f>+N294*Q294/100</f>
        <v>0</v>
      </c>
      <c r="S294" s="123">
        <f>IF(M294&lt;=$AG$1,R294,0)</f>
        <v>0</v>
      </c>
      <c r="T294" s="123">
        <f>IF($AG$1&gt;=M294,N294,0)</f>
        <v>8.1428571428571423</v>
      </c>
      <c r="U294" s="121"/>
      <c r="V294" s="125" t="str">
        <f>IF(Q294=100,"CUMPLIDA",IF(M294-$AG$1&lt;0,"VENCIDA",IF(M294-$AG$1&lt;=30,"PRÓXIMA A VENCER",IF(Q294&gt;0,"CON AVANCE","EN TERMINO"))))</f>
        <v>VENCIDA</v>
      </c>
      <c r="W294" s="125" t="str">
        <f>IF(A294&lt;&gt;"",IF(AC294=1,"VENCIDO",IF(AC294=2,"PRÓXIMO A VENCER",IF(AC294=3,"EN TERMINO",IF(AC294=4,"CON AVANCE",IF(AC294=5,"CUMPLIDO",))))),"")</f>
        <v>VENCIDO</v>
      </c>
      <c r="X294" s="180" t="s">
        <v>927</v>
      </c>
      <c r="Y294" s="117" t="str">
        <f t="shared" si="67"/>
        <v>H9ACSRT17</v>
      </c>
      <c r="Z294" s="126">
        <f>IF(A294&lt;&gt;"",1,Z293+1)</f>
        <v>1</v>
      </c>
      <c r="AA294" s="126" t="str">
        <f t="shared" si="68"/>
        <v>H9ACSRT17 - 1</v>
      </c>
      <c r="AB294" s="127">
        <f t="shared" si="64"/>
        <v>1</v>
      </c>
      <c r="AC294" s="127">
        <f t="shared" si="65"/>
        <v>1</v>
      </c>
      <c r="AD294" s="127" t="str">
        <f>IF(A294&lt;&gt;"",MID(F294,1,FIND(" ",F294,1)-1),AD293)</f>
        <v>H9ACSRT17.</v>
      </c>
      <c r="AE294" s="127" t="str">
        <f t="shared" si="66"/>
        <v>H9ACSRT17</v>
      </c>
      <c r="AF294" s="128"/>
      <c r="AG294" s="129"/>
      <c r="AH294" s="130"/>
    </row>
    <row r="295" spans="1:34" s="131" customFormat="1" ht="350.1" customHeight="1" x14ac:dyDescent="0.2">
      <c r="A295" s="117">
        <f>IF(ISBLANK(D295),"",COUNTA($D$2:D295))</f>
        <v>226</v>
      </c>
      <c r="B295" s="118">
        <f t="shared" si="69"/>
        <v>294</v>
      </c>
      <c r="C295" s="121"/>
      <c r="D295" s="121" t="s">
        <v>710</v>
      </c>
      <c r="E295" s="121" t="s">
        <v>967</v>
      </c>
      <c r="F295" s="139" t="s">
        <v>875</v>
      </c>
      <c r="G295" s="139" t="s">
        <v>876</v>
      </c>
      <c r="H295" s="120" t="s">
        <v>937</v>
      </c>
      <c r="I295" s="120" t="s">
        <v>918</v>
      </c>
      <c r="J295" s="121" t="s">
        <v>938</v>
      </c>
      <c r="K295" s="121">
        <v>1</v>
      </c>
      <c r="L295" s="158">
        <v>43467</v>
      </c>
      <c r="M295" s="158">
        <v>43524</v>
      </c>
      <c r="N295" s="145">
        <f t="shared" si="70"/>
        <v>8.1428571428571423</v>
      </c>
      <c r="O295" s="121" t="s">
        <v>1696</v>
      </c>
      <c r="P295" s="121">
        <v>0</v>
      </c>
      <c r="Q295" s="146">
        <f>IF(P295/K295&gt;1,100,+P295/K295*100)</f>
        <v>0</v>
      </c>
      <c r="R295" s="123">
        <f>+N295*Q295/100</f>
        <v>0</v>
      </c>
      <c r="S295" s="123">
        <f>IF(M295&lt;=$AG$1,R295,0)</f>
        <v>0</v>
      </c>
      <c r="T295" s="123">
        <f>IF($AG$1&gt;=M295,N295,0)</f>
        <v>8.1428571428571423</v>
      </c>
      <c r="U295" s="121"/>
      <c r="V295" s="125" t="str">
        <f>IF(Q295=100,"CUMPLIDA",IF(M295-$AG$1&lt;0,"VENCIDA",IF(M295-$AG$1&lt;=30,"PRÓXIMA A VENCER",IF(Q295&gt;0,"CON AVANCE","EN TERMINO"))))</f>
        <v>VENCIDA</v>
      </c>
      <c r="W295" s="125" t="str">
        <f>IF(A295&lt;&gt;"",IF(AC295=1,"VENCIDO",IF(AC295=2,"PRÓXIMO A VENCER",IF(AC295=3,"EN TERMINO",IF(AC295=4,"CON AVANCE",IF(AC295=5,"CUMPLIDO",))))),"")</f>
        <v>VENCIDO</v>
      </c>
      <c r="X295" s="180" t="s">
        <v>927</v>
      </c>
      <c r="Y295" s="117" t="str">
        <f t="shared" si="67"/>
        <v>H10ACSRT17</v>
      </c>
      <c r="Z295" s="126">
        <f>IF(A295&lt;&gt;"",1,Z294+1)</f>
        <v>1</v>
      </c>
      <c r="AA295" s="126" t="str">
        <f t="shared" si="68"/>
        <v>H10ACSRT17 - 1</v>
      </c>
      <c r="AB295" s="127">
        <f t="shared" si="64"/>
        <v>1</v>
      </c>
      <c r="AC295" s="127">
        <f t="shared" si="65"/>
        <v>1</v>
      </c>
      <c r="AD295" s="127" t="str">
        <f>IF(A295&lt;&gt;"",MID(F295,1,FIND(" ",F295,1)-1),AD294)</f>
        <v>H10ACSRT17.</v>
      </c>
      <c r="AE295" s="127" t="str">
        <f t="shared" si="66"/>
        <v>H10ACSRT17</v>
      </c>
      <c r="AF295" s="128"/>
      <c r="AG295" s="129"/>
      <c r="AH295" s="130"/>
    </row>
    <row r="296" spans="1:34" s="131" customFormat="1" ht="350.1" customHeight="1" x14ac:dyDescent="0.2">
      <c r="A296" s="117">
        <f>IF(ISBLANK(D296),"",COUNTA($D$2:D296))</f>
        <v>227</v>
      </c>
      <c r="B296" s="118">
        <f t="shared" si="69"/>
        <v>295</v>
      </c>
      <c r="C296" s="121"/>
      <c r="D296" s="121" t="s">
        <v>711</v>
      </c>
      <c r="E296" s="121" t="s">
        <v>977</v>
      </c>
      <c r="F296" s="139" t="s">
        <v>877</v>
      </c>
      <c r="G296" s="139" t="s">
        <v>878</v>
      </c>
      <c r="H296" s="120" t="s">
        <v>952</v>
      </c>
      <c r="I296" s="120" t="s">
        <v>959</v>
      </c>
      <c r="J296" s="121" t="s">
        <v>922</v>
      </c>
      <c r="K296" s="121">
        <v>2</v>
      </c>
      <c r="L296" s="158">
        <v>43467</v>
      </c>
      <c r="M296" s="158">
        <v>43524</v>
      </c>
      <c r="N296" s="145">
        <f t="shared" si="70"/>
        <v>8.1428571428571423</v>
      </c>
      <c r="O296" s="121" t="s">
        <v>1696</v>
      </c>
      <c r="P296" s="121">
        <v>0</v>
      </c>
      <c r="Q296" s="146">
        <f>IF(P296/K296&gt;1,100,+P296/K296*100)</f>
        <v>0</v>
      </c>
      <c r="R296" s="123">
        <f>+N296*Q296/100</f>
        <v>0</v>
      </c>
      <c r="S296" s="123">
        <f>IF(M296&lt;=$AG$1,R296,0)</f>
        <v>0</v>
      </c>
      <c r="T296" s="123">
        <f>IF($AG$1&gt;=M296,N296,0)</f>
        <v>8.1428571428571423</v>
      </c>
      <c r="U296" s="121"/>
      <c r="V296" s="125" t="str">
        <f>IF(Q296=100,"CUMPLIDA",IF(M296-$AG$1&lt;0,"VENCIDA",IF(M296-$AG$1&lt;=30,"PRÓXIMA A VENCER",IF(Q296&gt;0,"CON AVANCE","EN TERMINO"))))</f>
        <v>VENCIDA</v>
      </c>
      <c r="W296" s="125" t="str">
        <f>IF(A296&lt;&gt;"",IF(AC296=1,"VENCIDO",IF(AC296=2,"PRÓXIMO A VENCER",IF(AC296=3,"EN TERMINO",IF(AC296=4,"CON AVANCE",IF(AC296=5,"CUMPLIDO",))))),"")</f>
        <v>VENCIDO</v>
      </c>
      <c r="X296" s="180" t="s">
        <v>927</v>
      </c>
      <c r="Y296" s="117" t="str">
        <f t="shared" si="67"/>
        <v>H11ACSRT17</v>
      </c>
      <c r="Z296" s="126">
        <f>IF(A296&lt;&gt;"",1,Z295+1)</f>
        <v>1</v>
      </c>
      <c r="AA296" s="126" t="str">
        <f t="shared" si="68"/>
        <v>H11ACSRT17 - 1</v>
      </c>
      <c r="AB296" s="127">
        <f t="shared" si="64"/>
        <v>1</v>
      </c>
      <c r="AC296" s="127">
        <f t="shared" si="65"/>
        <v>1</v>
      </c>
      <c r="AD296" s="127" t="str">
        <f>IF(A296&lt;&gt;"",MID(F296,1,FIND(" ",F296,1)-1),AD295)</f>
        <v>H11ACSRT17.</v>
      </c>
      <c r="AE296" s="127" t="str">
        <f t="shared" si="66"/>
        <v>H11ACSRT17</v>
      </c>
      <c r="AF296" s="128"/>
      <c r="AG296" s="129"/>
      <c r="AH296" s="130"/>
    </row>
    <row r="297" spans="1:34" s="131" customFormat="1" ht="350.1" customHeight="1" x14ac:dyDescent="0.2">
      <c r="A297" s="117">
        <f>IF(ISBLANK(D297),"",COUNTA($D$2:D297))</f>
        <v>228</v>
      </c>
      <c r="B297" s="118">
        <f t="shared" si="69"/>
        <v>296</v>
      </c>
      <c r="C297" s="121"/>
      <c r="D297" s="121" t="s">
        <v>710</v>
      </c>
      <c r="E297" s="121" t="s">
        <v>978</v>
      </c>
      <c r="F297" s="139" t="s">
        <v>879</v>
      </c>
      <c r="G297" s="139" t="s">
        <v>880</v>
      </c>
      <c r="H297" s="120" t="s">
        <v>953</v>
      </c>
      <c r="I297" s="120" t="s">
        <v>959</v>
      </c>
      <c r="J297" s="121" t="s">
        <v>922</v>
      </c>
      <c r="K297" s="121">
        <v>2</v>
      </c>
      <c r="L297" s="158">
        <v>43467</v>
      </c>
      <c r="M297" s="158">
        <v>43524</v>
      </c>
      <c r="N297" s="145">
        <f t="shared" si="70"/>
        <v>8.1428571428571423</v>
      </c>
      <c r="O297" s="121" t="s">
        <v>1696</v>
      </c>
      <c r="P297" s="121">
        <v>0</v>
      </c>
      <c r="Q297" s="146">
        <f>IF(P297/K297&gt;1,100,+P297/K297*100)</f>
        <v>0</v>
      </c>
      <c r="R297" s="123">
        <f>+N297*Q297/100</f>
        <v>0</v>
      </c>
      <c r="S297" s="123">
        <f>IF(M297&lt;=$AG$1,R297,0)</f>
        <v>0</v>
      </c>
      <c r="T297" s="123">
        <f>IF($AG$1&gt;=M297,N297,0)</f>
        <v>8.1428571428571423</v>
      </c>
      <c r="U297" s="121"/>
      <c r="V297" s="125" t="str">
        <f>IF(Q297=100,"CUMPLIDA",IF(M297-$AG$1&lt;0,"VENCIDA",IF(M297-$AG$1&lt;=30,"PRÓXIMA A VENCER",IF(Q297&gt;0,"CON AVANCE","EN TERMINO"))))</f>
        <v>VENCIDA</v>
      </c>
      <c r="W297" s="125" t="str">
        <f>IF(A297&lt;&gt;"",IF(AC297=1,"VENCIDO",IF(AC297=2,"PRÓXIMO A VENCER",IF(AC297=3,"EN TERMINO",IF(AC297=4,"CON AVANCE",IF(AC297=5,"CUMPLIDO",))))),"")</f>
        <v>VENCIDO</v>
      </c>
      <c r="X297" s="180" t="s">
        <v>927</v>
      </c>
      <c r="Y297" s="117" t="str">
        <f t="shared" si="67"/>
        <v>H12ACSRT17</v>
      </c>
      <c r="Z297" s="126">
        <f>IF(A297&lt;&gt;"",1,Z296+1)</f>
        <v>1</v>
      </c>
      <c r="AA297" s="126" t="str">
        <f t="shared" si="68"/>
        <v>H12ACSRT17 - 1</v>
      </c>
      <c r="AB297" s="127">
        <f t="shared" si="64"/>
        <v>1</v>
      </c>
      <c r="AC297" s="127">
        <f t="shared" si="65"/>
        <v>1</v>
      </c>
      <c r="AD297" s="127" t="str">
        <f>IF(A297&lt;&gt;"",MID(F297,1,FIND(" ",F297,1)-1),AD296)</f>
        <v>H12ACSRT17.</v>
      </c>
      <c r="AE297" s="127" t="str">
        <f t="shared" si="66"/>
        <v>H12ACSRT17</v>
      </c>
      <c r="AF297" s="128"/>
      <c r="AG297" s="129"/>
      <c r="AH297" s="130"/>
    </row>
    <row r="298" spans="1:34" s="131" customFormat="1" ht="350.1" customHeight="1" x14ac:dyDescent="0.2">
      <c r="A298" s="117">
        <f>IF(ISBLANK(D298),"",COUNTA($D$2:D298))</f>
        <v>229</v>
      </c>
      <c r="B298" s="118">
        <f t="shared" si="69"/>
        <v>297</v>
      </c>
      <c r="C298" s="121"/>
      <c r="D298" s="121" t="s">
        <v>711</v>
      </c>
      <c r="E298" s="121" t="s">
        <v>978</v>
      </c>
      <c r="F298" s="139" t="s">
        <v>881</v>
      </c>
      <c r="G298" s="139" t="s">
        <v>882</v>
      </c>
      <c r="H298" s="120" t="s">
        <v>939</v>
      </c>
      <c r="I298" s="120" t="s">
        <v>919</v>
      </c>
      <c r="J298" s="121" t="s">
        <v>922</v>
      </c>
      <c r="K298" s="121">
        <v>1</v>
      </c>
      <c r="L298" s="158">
        <v>43467</v>
      </c>
      <c r="M298" s="158">
        <v>43524</v>
      </c>
      <c r="N298" s="145">
        <f t="shared" si="70"/>
        <v>8.1428571428571423</v>
      </c>
      <c r="O298" s="121" t="s">
        <v>1696</v>
      </c>
      <c r="P298" s="121">
        <v>0</v>
      </c>
      <c r="Q298" s="146">
        <f>IF(P298/K298&gt;1,100,+P298/K298*100)</f>
        <v>0</v>
      </c>
      <c r="R298" s="123">
        <f>+N298*Q298/100</f>
        <v>0</v>
      </c>
      <c r="S298" s="123">
        <f>IF(M298&lt;=$AG$1,R298,0)</f>
        <v>0</v>
      </c>
      <c r="T298" s="123">
        <f>IF($AG$1&gt;=M298,N298,0)</f>
        <v>8.1428571428571423</v>
      </c>
      <c r="U298" s="121"/>
      <c r="V298" s="125" t="str">
        <f>IF(Q298=100,"CUMPLIDA",IF(M298-$AG$1&lt;0,"VENCIDA",IF(M298-$AG$1&lt;=30,"PRÓXIMA A VENCER",IF(Q298&gt;0,"CON AVANCE","EN TERMINO"))))</f>
        <v>VENCIDA</v>
      </c>
      <c r="W298" s="125" t="str">
        <f>IF(A298&lt;&gt;"",IF(AC298=1,"VENCIDO",IF(AC298=2,"PRÓXIMO A VENCER",IF(AC298=3,"EN TERMINO",IF(AC298=4,"CON AVANCE",IF(AC298=5,"CUMPLIDO",))))),"")</f>
        <v>VENCIDO</v>
      </c>
      <c r="X298" s="180" t="s">
        <v>927</v>
      </c>
      <c r="Y298" s="117" t="str">
        <f t="shared" si="67"/>
        <v>H13ACSRT17</v>
      </c>
      <c r="Z298" s="126">
        <f>IF(A298&lt;&gt;"",1,Z297+1)</f>
        <v>1</v>
      </c>
      <c r="AA298" s="126" t="str">
        <f t="shared" si="68"/>
        <v>H13ACSRT17 - 1</v>
      </c>
      <c r="AB298" s="127">
        <f t="shared" si="64"/>
        <v>1</v>
      </c>
      <c r="AC298" s="127">
        <f t="shared" si="65"/>
        <v>1</v>
      </c>
      <c r="AD298" s="127" t="str">
        <f>IF(A298&lt;&gt;"",MID(F298,1,FIND(" ",F298,1)-1),AD297)</f>
        <v>H13ACSRT17.</v>
      </c>
      <c r="AE298" s="127" t="str">
        <f t="shared" si="66"/>
        <v>H13ACSRT17</v>
      </c>
      <c r="AF298" s="128"/>
      <c r="AG298" s="129"/>
      <c r="AH298" s="130"/>
    </row>
    <row r="299" spans="1:34" s="131" customFormat="1" ht="350.1" customHeight="1" x14ac:dyDescent="0.2">
      <c r="A299" s="117">
        <f>IF(ISBLANK(D299),"",COUNTA($D$2:D299))</f>
        <v>230</v>
      </c>
      <c r="B299" s="118">
        <f t="shared" si="69"/>
        <v>298</v>
      </c>
      <c r="C299" s="121"/>
      <c r="D299" s="121" t="s">
        <v>710</v>
      </c>
      <c r="E299" s="121" t="s">
        <v>979</v>
      </c>
      <c r="F299" s="139" t="s">
        <v>883</v>
      </c>
      <c r="G299" s="139" t="s">
        <v>989</v>
      </c>
      <c r="H299" s="120" t="s">
        <v>940</v>
      </c>
      <c r="I299" s="120" t="s">
        <v>931</v>
      </c>
      <c r="J299" s="121" t="s">
        <v>932</v>
      </c>
      <c r="K299" s="121">
        <v>1</v>
      </c>
      <c r="L299" s="158">
        <v>43467</v>
      </c>
      <c r="M299" s="158">
        <v>43524</v>
      </c>
      <c r="N299" s="145">
        <f t="shared" si="70"/>
        <v>8.1428571428571423</v>
      </c>
      <c r="O299" s="121" t="s">
        <v>1696</v>
      </c>
      <c r="P299" s="121">
        <v>0</v>
      </c>
      <c r="Q299" s="146">
        <f>IF(P299/K299&gt;1,100,+P299/K299*100)</f>
        <v>0</v>
      </c>
      <c r="R299" s="123">
        <f>+N299*Q299/100</f>
        <v>0</v>
      </c>
      <c r="S299" s="123">
        <f>IF(M299&lt;=$AG$1,R299,0)</f>
        <v>0</v>
      </c>
      <c r="T299" s="123">
        <f>IF($AG$1&gt;=M299,N299,0)</f>
        <v>8.1428571428571423</v>
      </c>
      <c r="U299" s="121"/>
      <c r="V299" s="125" t="str">
        <f>IF(Q299=100,"CUMPLIDA",IF(M299-$AG$1&lt;0,"VENCIDA",IF(M299-$AG$1&lt;=30,"PRÓXIMA A VENCER",IF(Q299&gt;0,"CON AVANCE","EN TERMINO"))))</f>
        <v>VENCIDA</v>
      </c>
      <c r="W299" s="125" t="str">
        <f>IF(A299&lt;&gt;"",IF(AC299=1,"VENCIDO",IF(AC299=2,"PRÓXIMO A VENCER",IF(AC299=3,"EN TERMINO",IF(AC299=4,"CON AVANCE",IF(AC299=5,"CUMPLIDO",))))),"")</f>
        <v>VENCIDO</v>
      </c>
      <c r="X299" s="180" t="s">
        <v>927</v>
      </c>
      <c r="Y299" s="117" t="str">
        <f t="shared" si="67"/>
        <v>H14ACSRT17</v>
      </c>
      <c r="Z299" s="126">
        <f>IF(A299&lt;&gt;"",1,Z298+1)</f>
        <v>1</v>
      </c>
      <c r="AA299" s="126" t="str">
        <f t="shared" si="68"/>
        <v>H14ACSRT17 - 1</v>
      </c>
      <c r="AB299" s="127">
        <f t="shared" si="64"/>
        <v>1</v>
      </c>
      <c r="AC299" s="127">
        <f t="shared" si="65"/>
        <v>1</v>
      </c>
      <c r="AD299" s="127" t="str">
        <f>IF(A299&lt;&gt;"",MID(F299,1,FIND(" ",F299,1)-1),AD298)</f>
        <v>H14ACSRT17.</v>
      </c>
      <c r="AE299" s="127" t="str">
        <f t="shared" si="66"/>
        <v>H14ACSRT17</v>
      </c>
      <c r="AF299" s="128"/>
      <c r="AG299" s="129"/>
      <c r="AH299" s="130"/>
    </row>
    <row r="300" spans="1:34" s="131" customFormat="1" ht="350.1" customHeight="1" x14ac:dyDescent="0.2">
      <c r="A300" s="117">
        <f>IF(ISBLANK(D300),"",COUNTA($D$2:D300))</f>
        <v>231</v>
      </c>
      <c r="B300" s="118">
        <f t="shared" si="69"/>
        <v>299</v>
      </c>
      <c r="C300" s="121"/>
      <c r="D300" s="121" t="s">
        <v>711</v>
      </c>
      <c r="E300" s="121" t="s">
        <v>967</v>
      </c>
      <c r="F300" s="139" t="s">
        <v>884</v>
      </c>
      <c r="G300" s="139" t="s">
        <v>885</v>
      </c>
      <c r="H300" s="120" t="s">
        <v>940</v>
      </c>
      <c r="I300" s="120" t="s">
        <v>931</v>
      </c>
      <c r="J300" s="121" t="s">
        <v>932</v>
      </c>
      <c r="K300" s="121">
        <v>1</v>
      </c>
      <c r="L300" s="158">
        <v>43467</v>
      </c>
      <c r="M300" s="158">
        <v>43524</v>
      </c>
      <c r="N300" s="145">
        <f t="shared" si="70"/>
        <v>8.1428571428571423</v>
      </c>
      <c r="O300" s="121" t="s">
        <v>1696</v>
      </c>
      <c r="P300" s="121">
        <v>0</v>
      </c>
      <c r="Q300" s="146">
        <f>IF(P300/K300&gt;1,100,+P300/K300*100)</f>
        <v>0</v>
      </c>
      <c r="R300" s="123">
        <f>+N300*Q300/100</f>
        <v>0</v>
      </c>
      <c r="S300" s="123">
        <f>IF(M300&lt;=$AG$1,R300,0)</f>
        <v>0</v>
      </c>
      <c r="T300" s="123">
        <f>IF($AG$1&gt;=M300,N300,0)</f>
        <v>8.1428571428571423</v>
      </c>
      <c r="U300" s="121"/>
      <c r="V300" s="125" t="str">
        <f>IF(Q300=100,"CUMPLIDA",IF(M300-$AG$1&lt;0,"VENCIDA",IF(M300-$AG$1&lt;=30,"PRÓXIMA A VENCER",IF(Q300&gt;0,"CON AVANCE","EN TERMINO"))))</f>
        <v>VENCIDA</v>
      </c>
      <c r="W300" s="125" t="str">
        <f>IF(A300&lt;&gt;"",IF(AC300=1,"VENCIDO",IF(AC300=2,"PRÓXIMO A VENCER",IF(AC300=3,"EN TERMINO",IF(AC300=4,"CON AVANCE",IF(AC300=5,"CUMPLIDO",))))),"")</f>
        <v>VENCIDO</v>
      </c>
      <c r="X300" s="180" t="s">
        <v>927</v>
      </c>
      <c r="Y300" s="117" t="str">
        <f t="shared" si="67"/>
        <v>H15ACSRT17</v>
      </c>
      <c r="Z300" s="126">
        <f>IF(A300&lt;&gt;"",1,Z299+1)</f>
        <v>1</v>
      </c>
      <c r="AA300" s="126" t="str">
        <f t="shared" si="68"/>
        <v>H15ACSRT17 - 1</v>
      </c>
      <c r="AB300" s="127">
        <f t="shared" si="64"/>
        <v>1</v>
      </c>
      <c r="AC300" s="127">
        <f t="shared" si="65"/>
        <v>1</v>
      </c>
      <c r="AD300" s="127" t="str">
        <f>IF(A300&lt;&gt;"",MID(F300,1,FIND(" ",F300,1)-1),AD299)</f>
        <v>H15ACSRT17.</v>
      </c>
      <c r="AE300" s="127" t="str">
        <f t="shared" si="66"/>
        <v>H15ACSRT17</v>
      </c>
      <c r="AF300" s="128"/>
      <c r="AG300" s="129"/>
      <c r="AH300" s="130"/>
    </row>
    <row r="301" spans="1:34" s="131" customFormat="1" ht="350.1" customHeight="1" x14ac:dyDescent="0.2">
      <c r="A301" s="117">
        <f>IF(ISBLANK(D301),"",COUNTA($D$2:D301))</f>
        <v>232</v>
      </c>
      <c r="B301" s="118">
        <f t="shared" si="69"/>
        <v>300</v>
      </c>
      <c r="C301" s="121"/>
      <c r="D301" s="121" t="s">
        <v>711</v>
      </c>
      <c r="E301" s="121" t="s">
        <v>980</v>
      </c>
      <c r="F301" s="120" t="s">
        <v>886</v>
      </c>
      <c r="G301" s="120" t="s">
        <v>887</v>
      </c>
      <c r="H301" s="120" t="s">
        <v>941</v>
      </c>
      <c r="I301" s="120" t="s">
        <v>942</v>
      </c>
      <c r="J301" s="121" t="s">
        <v>932</v>
      </c>
      <c r="K301" s="121">
        <v>1</v>
      </c>
      <c r="L301" s="158">
        <v>43467</v>
      </c>
      <c r="M301" s="158">
        <v>43524</v>
      </c>
      <c r="N301" s="145">
        <f t="shared" si="70"/>
        <v>8.1428571428571423</v>
      </c>
      <c r="O301" s="121" t="s">
        <v>1696</v>
      </c>
      <c r="P301" s="121">
        <v>0</v>
      </c>
      <c r="Q301" s="146">
        <f>IF(P301/K301&gt;1,100,+P301/K301*100)</f>
        <v>0</v>
      </c>
      <c r="R301" s="123">
        <f>+N301*Q301/100</f>
        <v>0</v>
      </c>
      <c r="S301" s="123">
        <f>IF(M301&lt;=$AG$1,R301,0)</f>
        <v>0</v>
      </c>
      <c r="T301" s="123">
        <f>IF($AG$1&gt;=M301,N301,0)</f>
        <v>8.1428571428571423</v>
      </c>
      <c r="U301" s="121" t="s">
        <v>1527</v>
      </c>
      <c r="V301" s="125" t="str">
        <f>IF(Q301=100,"CUMPLIDA",IF(M301-$AG$1&lt;0,"VENCIDA",IF(M301-$AG$1&lt;=30,"PRÓXIMA A VENCER",IF(Q301&gt;0,"CON AVANCE","EN TERMINO"))))</f>
        <v>VENCIDA</v>
      </c>
      <c r="W301" s="125" t="str">
        <f>IF(A301&lt;&gt;"",IF(AC301=1,"VENCIDO",IF(AC301=2,"PRÓXIMO A VENCER",IF(AC301=3,"EN TERMINO",IF(AC301=4,"CON AVANCE",IF(AC301=5,"CUMPLIDO",))))),"")</f>
        <v>VENCIDO</v>
      </c>
      <c r="X301" s="180" t="s">
        <v>927</v>
      </c>
      <c r="Y301" s="117" t="str">
        <f t="shared" si="67"/>
        <v>H17ACSRT17</v>
      </c>
      <c r="Z301" s="126">
        <f>IF(A301&lt;&gt;"",1,Z300+1)</f>
        <v>1</v>
      </c>
      <c r="AA301" s="126" t="str">
        <f t="shared" si="68"/>
        <v>H17ACSRT17 - 1</v>
      </c>
      <c r="AB301" s="127">
        <f t="shared" si="64"/>
        <v>1</v>
      </c>
      <c r="AC301" s="127">
        <f t="shared" si="65"/>
        <v>1</v>
      </c>
      <c r="AD301" s="127" t="str">
        <f>IF(A301&lt;&gt;"",MID(F301,1,FIND(" ",F301,1)-1),AD300)</f>
        <v>H17ACSRT17.</v>
      </c>
      <c r="AE301" s="127" t="str">
        <f t="shared" si="66"/>
        <v>H17ACSRT17</v>
      </c>
      <c r="AF301" s="128"/>
      <c r="AG301" s="129"/>
      <c r="AH301" s="130"/>
    </row>
    <row r="302" spans="1:34" s="131" customFormat="1" ht="350.1" customHeight="1" x14ac:dyDescent="0.2">
      <c r="A302" s="117">
        <f>IF(ISBLANK(D302),"",COUNTA($D$2:D302))</f>
        <v>233</v>
      </c>
      <c r="B302" s="118">
        <f t="shared" si="69"/>
        <v>301</v>
      </c>
      <c r="C302" s="121"/>
      <c r="D302" s="121" t="s">
        <v>710</v>
      </c>
      <c r="E302" s="121" t="s">
        <v>981</v>
      </c>
      <c r="F302" s="139" t="s">
        <v>888</v>
      </c>
      <c r="G302" s="139" t="s">
        <v>889</v>
      </c>
      <c r="H302" s="120" t="s">
        <v>928</v>
      </c>
      <c r="I302" s="120" t="s">
        <v>943</v>
      </c>
      <c r="J302" s="121" t="s">
        <v>932</v>
      </c>
      <c r="K302" s="121">
        <v>1</v>
      </c>
      <c r="L302" s="158">
        <v>43467</v>
      </c>
      <c r="M302" s="158">
        <v>43524</v>
      </c>
      <c r="N302" s="145">
        <f t="shared" si="70"/>
        <v>8.1428571428571423</v>
      </c>
      <c r="O302" s="121" t="s">
        <v>1696</v>
      </c>
      <c r="P302" s="121">
        <v>0</v>
      </c>
      <c r="Q302" s="146">
        <f>IF(P302/K302&gt;1,100,+P302/K302*100)</f>
        <v>0</v>
      </c>
      <c r="R302" s="123">
        <f>+N302*Q302/100</f>
        <v>0</v>
      </c>
      <c r="S302" s="123">
        <f>IF(M302&lt;=$AG$1,R302,0)</f>
        <v>0</v>
      </c>
      <c r="T302" s="123">
        <f>IF($AG$1&gt;=M302,N302,0)</f>
        <v>8.1428571428571423</v>
      </c>
      <c r="U302" s="121"/>
      <c r="V302" s="125" t="str">
        <f>IF(Q302=100,"CUMPLIDA",IF(M302-$AG$1&lt;0,"VENCIDA",IF(M302-$AG$1&lt;=30,"PRÓXIMA A VENCER",IF(Q302&gt;0,"CON AVANCE","EN TERMINO"))))</f>
        <v>VENCIDA</v>
      </c>
      <c r="W302" s="125" t="str">
        <f>IF(A302&lt;&gt;"",IF(AC302=1,"VENCIDO",IF(AC302=2,"PRÓXIMO A VENCER",IF(AC302=3,"EN TERMINO",IF(AC302=4,"CON AVANCE",IF(AC302=5,"CUMPLIDO",))))),"")</f>
        <v>VENCIDO</v>
      </c>
      <c r="X302" s="180" t="s">
        <v>927</v>
      </c>
      <c r="Y302" s="117" t="str">
        <f t="shared" si="67"/>
        <v>H19ACSRT17</v>
      </c>
      <c r="Z302" s="126">
        <f>IF(A302&lt;&gt;"",1,Z301+1)</f>
        <v>1</v>
      </c>
      <c r="AA302" s="126" t="str">
        <f t="shared" si="68"/>
        <v>H19ACSRT17 - 1</v>
      </c>
      <c r="AB302" s="127">
        <f t="shared" si="64"/>
        <v>1</v>
      </c>
      <c r="AC302" s="127">
        <f t="shared" si="65"/>
        <v>1</v>
      </c>
      <c r="AD302" s="127" t="str">
        <f>IF(A302&lt;&gt;"",MID(F302,1,FIND(" ",F302,1)-1),AD301)</f>
        <v>H19ACSRT17.</v>
      </c>
      <c r="AE302" s="127" t="str">
        <f t="shared" si="66"/>
        <v>H19ACSRT17</v>
      </c>
      <c r="AF302" s="128"/>
      <c r="AG302" s="129"/>
      <c r="AH302" s="130"/>
    </row>
    <row r="303" spans="1:34" s="131" customFormat="1" ht="350.1" customHeight="1" x14ac:dyDescent="0.2">
      <c r="A303" s="117">
        <f>IF(ISBLANK(D303),"",COUNTA($D$2:D303))</f>
        <v>234</v>
      </c>
      <c r="B303" s="118">
        <f t="shared" si="69"/>
        <v>302</v>
      </c>
      <c r="C303" s="121"/>
      <c r="D303" s="121" t="s">
        <v>710</v>
      </c>
      <c r="E303" s="121" t="s">
        <v>979</v>
      </c>
      <c r="F303" s="139" t="s">
        <v>890</v>
      </c>
      <c r="G303" s="139" t="s">
        <v>891</v>
      </c>
      <c r="H303" s="120" t="s">
        <v>953</v>
      </c>
      <c r="I303" s="120" t="s">
        <v>959</v>
      </c>
      <c r="J303" s="121" t="s">
        <v>922</v>
      </c>
      <c r="K303" s="121">
        <v>2</v>
      </c>
      <c r="L303" s="158">
        <v>43467</v>
      </c>
      <c r="M303" s="158">
        <v>43524</v>
      </c>
      <c r="N303" s="145">
        <f t="shared" si="70"/>
        <v>8.1428571428571423</v>
      </c>
      <c r="O303" s="121" t="s">
        <v>1696</v>
      </c>
      <c r="P303" s="121">
        <v>0</v>
      </c>
      <c r="Q303" s="146">
        <f>IF(P303/K303&gt;1,100,+P303/K303*100)</f>
        <v>0</v>
      </c>
      <c r="R303" s="123">
        <f>+N303*Q303/100</f>
        <v>0</v>
      </c>
      <c r="S303" s="123">
        <f>IF(M303&lt;=$AG$1,R303,0)</f>
        <v>0</v>
      </c>
      <c r="T303" s="123">
        <f>IF($AG$1&gt;=M303,N303,0)</f>
        <v>8.1428571428571423</v>
      </c>
      <c r="U303" s="121" t="s">
        <v>1527</v>
      </c>
      <c r="V303" s="125" t="str">
        <f>IF(Q303=100,"CUMPLIDA",IF(M303-$AG$1&lt;0,"VENCIDA",IF(M303-$AG$1&lt;=30,"PRÓXIMA A VENCER",IF(Q303&gt;0,"CON AVANCE","EN TERMINO"))))</f>
        <v>VENCIDA</v>
      </c>
      <c r="W303" s="125" t="str">
        <f>IF(A303&lt;&gt;"",IF(AC303=1,"VENCIDO",IF(AC303=2,"PRÓXIMO A VENCER",IF(AC303=3,"EN TERMINO",IF(AC303=4,"CON AVANCE",IF(AC303=5,"CUMPLIDO",))))),"")</f>
        <v>VENCIDO</v>
      </c>
      <c r="X303" s="180" t="s">
        <v>927</v>
      </c>
      <c r="Y303" s="117" t="str">
        <f t="shared" si="67"/>
        <v>H20ACSRT17</v>
      </c>
      <c r="Z303" s="126">
        <f>IF(A303&lt;&gt;"",1,Z302+1)</f>
        <v>1</v>
      </c>
      <c r="AA303" s="126" t="str">
        <f t="shared" si="68"/>
        <v>H20ACSRT17 - 1</v>
      </c>
      <c r="AB303" s="127">
        <f t="shared" si="64"/>
        <v>1</v>
      </c>
      <c r="AC303" s="127">
        <f t="shared" si="65"/>
        <v>1</v>
      </c>
      <c r="AD303" s="127" t="str">
        <f>IF(A303&lt;&gt;"",MID(F303,1,FIND(" ",F303,1)-1),AD302)</f>
        <v>H20ACSRT17.</v>
      </c>
      <c r="AE303" s="127" t="str">
        <f t="shared" si="66"/>
        <v>H20ACSRT17</v>
      </c>
      <c r="AF303" s="128"/>
      <c r="AG303" s="129"/>
      <c r="AH303" s="130"/>
    </row>
    <row r="304" spans="1:34" s="131" customFormat="1" ht="350.1" customHeight="1" x14ac:dyDescent="0.2">
      <c r="A304" s="117">
        <f>IF(ISBLANK(D304),"",COUNTA($D$2:D304))</f>
        <v>235</v>
      </c>
      <c r="B304" s="118">
        <f t="shared" si="69"/>
        <v>303</v>
      </c>
      <c r="C304" s="121"/>
      <c r="D304" s="121" t="s">
        <v>710</v>
      </c>
      <c r="E304" s="121" t="s">
        <v>982</v>
      </c>
      <c r="F304" s="139" t="s">
        <v>892</v>
      </c>
      <c r="G304" s="139" t="s">
        <v>893</v>
      </c>
      <c r="H304" s="120" t="s">
        <v>944</v>
      </c>
      <c r="I304" s="120" t="s">
        <v>945</v>
      </c>
      <c r="J304" s="121" t="s">
        <v>923</v>
      </c>
      <c r="K304" s="121">
        <v>12</v>
      </c>
      <c r="L304" s="158">
        <v>43467</v>
      </c>
      <c r="M304" s="158">
        <v>43827</v>
      </c>
      <c r="N304" s="145">
        <f t="shared" si="70"/>
        <v>51.428571428571431</v>
      </c>
      <c r="O304" s="121" t="s">
        <v>1696</v>
      </c>
      <c r="P304" s="121">
        <v>0</v>
      </c>
      <c r="Q304" s="146">
        <f>IF(P304/K304&gt;1,100,+P304/K304*100)</f>
        <v>0</v>
      </c>
      <c r="R304" s="123">
        <f>+N304*Q304/100</f>
        <v>0</v>
      </c>
      <c r="S304" s="123">
        <f>IF(M304&lt;=$AG$1,R304,0)</f>
        <v>0</v>
      </c>
      <c r="T304" s="123">
        <f>IF($AG$1&gt;=M304,N304,0)</f>
        <v>51.428571428571431</v>
      </c>
      <c r="U304" s="121"/>
      <c r="V304" s="125" t="str">
        <f>IF(Q304=100,"CUMPLIDA",IF(M304-$AG$1&lt;0,"VENCIDA",IF(M304-$AG$1&lt;=30,"PRÓXIMA A VENCER",IF(Q304&gt;0,"CON AVANCE","EN TERMINO"))))</f>
        <v>VENCIDA</v>
      </c>
      <c r="W304" s="125" t="str">
        <f>IF(A304&lt;&gt;"",IF(AC304=1,"VENCIDO",IF(AC304=2,"PRÓXIMO A VENCER",IF(AC304=3,"EN TERMINO",IF(AC304=4,"CON AVANCE",IF(AC304=5,"CUMPLIDO",))))),"")</f>
        <v>VENCIDO</v>
      </c>
      <c r="X304" s="180" t="s">
        <v>927</v>
      </c>
      <c r="Y304" s="117" t="str">
        <f t="shared" si="67"/>
        <v>H21ACSRT17</v>
      </c>
      <c r="Z304" s="126">
        <f>IF(A304&lt;&gt;"",1,Z303+1)</f>
        <v>1</v>
      </c>
      <c r="AA304" s="126" t="str">
        <f t="shared" si="68"/>
        <v>H21ACSRT17 - 1</v>
      </c>
      <c r="AB304" s="127">
        <f t="shared" si="64"/>
        <v>1</v>
      </c>
      <c r="AC304" s="127">
        <f t="shared" si="65"/>
        <v>1</v>
      </c>
      <c r="AD304" s="127" t="str">
        <f>IF(A304&lt;&gt;"",MID(F304,1,FIND(" ",F304,1)-1),AD303)</f>
        <v>H21ACSRT17.</v>
      </c>
      <c r="AE304" s="127" t="str">
        <f t="shared" si="66"/>
        <v>H21ACSRT17</v>
      </c>
      <c r="AF304" s="128"/>
      <c r="AG304" s="129"/>
      <c r="AH304" s="130"/>
    </row>
    <row r="305" spans="1:34" s="131" customFormat="1" ht="350.1" customHeight="1" x14ac:dyDescent="0.2">
      <c r="A305" s="117">
        <f>IF(ISBLANK(D305),"",COUNTA($D$2:D305))</f>
        <v>236</v>
      </c>
      <c r="B305" s="118">
        <f t="shared" si="69"/>
        <v>304</v>
      </c>
      <c r="C305" s="121"/>
      <c r="D305" s="121" t="s">
        <v>710</v>
      </c>
      <c r="E305" s="121" t="s">
        <v>983</v>
      </c>
      <c r="F305" s="139" t="s">
        <v>894</v>
      </c>
      <c r="G305" s="139" t="s">
        <v>895</v>
      </c>
      <c r="H305" s="120" t="s">
        <v>915</v>
      </c>
      <c r="I305" s="120" t="s">
        <v>948</v>
      </c>
      <c r="J305" s="121" t="s">
        <v>923</v>
      </c>
      <c r="K305" s="121">
        <v>12</v>
      </c>
      <c r="L305" s="158">
        <v>43467</v>
      </c>
      <c r="M305" s="158">
        <v>43827</v>
      </c>
      <c r="N305" s="145">
        <f t="shared" si="70"/>
        <v>51.428571428571431</v>
      </c>
      <c r="O305" s="121" t="s">
        <v>1692</v>
      </c>
      <c r="P305" s="121">
        <v>12</v>
      </c>
      <c r="Q305" s="178">
        <f>IF(P305/K305&gt;1,100,+P305/K305*100)</f>
        <v>100</v>
      </c>
      <c r="R305" s="123">
        <f>+N305*Q305/100</f>
        <v>51.428571428571431</v>
      </c>
      <c r="S305" s="123">
        <f>IF(M305&lt;=$AG$1,R305,0)</f>
        <v>51.428571428571431</v>
      </c>
      <c r="T305" s="123">
        <f>IF($AG$1&gt;=M305,N305,0)</f>
        <v>51.428571428571431</v>
      </c>
      <c r="U305" s="121"/>
      <c r="V305" s="125" t="str">
        <f>IF(Q305=100,"CUMPLIDA",IF(M305-$AG$1&lt;0,"VENCIDA",IF(M305-$AG$1&lt;=30,"PRÓXIMA A VENCER",IF(Q305&gt;0,"CON AVANCE","EN TERMINO"))))</f>
        <v>CUMPLIDA</v>
      </c>
      <c r="W305" s="125" t="str">
        <f>IF(A305&lt;&gt;"",IF(AC305=1,"VENCIDO",IF(AC305=2,"PRÓXIMO A VENCER",IF(AC305=3,"EN TERMINO",IF(AC305=4,"CON AVANCE",IF(AC305=5,"CUMPLIDO",))))),"")</f>
        <v>CUMPLIDO</v>
      </c>
      <c r="X305" s="180" t="s">
        <v>927</v>
      </c>
      <c r="Y305" s="117" t="str">
        <f t="shared" si="67"/>
        <v>H22ACSRT17</v>
      </c>
      <c r="Z305" s="126">
        <f>IF(A305&lt;&gt;"",1,Z304+1)</f>
        <v>1</v>
      </c>
      <c r="AA305" s="126" t="str">
        <f t="shared" si="68"/>
        <v>H22ACSRT17 - 1</v>
      </c>
      <c r="AB305" s="127">
        <f t="shared" si="64"/>
        <v>5</v>
      </c>
      <c r="AC305" s="127">
        <f t="shared" si="65"/>
        <v>5</v>
      </c>
      <c r="AD305" s="127" t="str">
        <f>IF(A305&lt;&gt;"",MID(F305,1,FIND(" ",F305,1)-1),AD304)</f>
        <v>H22ACSRT17.</v>
      </c>
      <c r="AE305" s="127" t="str">
        <f t="shared" si="66"/>
        <v>H22ACSRT17</v>
      </c>
      <c r="AF305" s="128"/>
      <c r="AG305" s="129"/>
      <c r="AH305" s="130"/>
    </row>
    <row r="306" spans="1:34" s="131" customFormat="1" ht="350.1" customHeight="1" x14ac:dyDescent="0.2">
      <c r="A306" s="117">
        <f>IF(ISBLANK(D306),"",COUNTA($D$2:D306))</f>
        <v>237</v>
      </c>
      <c r="B306" s="118">
        <f t="shared" si="69"/>
        <v>305</v>
      </c>
      <c r="C306" s="121"/>
      <c r="D306" s="121" t="s">
        <v>711</v>
      </c>
      <c r="E306" s="121" t="s">
        <v>984</v>
      </c>
      <c r="F306" s="139" t="s">
        <v>896</v>
      </c>
      <c r="G306" s="139" t="s">
        <v>897</v>
      </c>
      <c r="H306" s="120" t="s">
        <v>949</v>
      </c>
      <c r="I306" s="120" t="s">
        <v>960</v>
      </c>
      <c r="J306" s="121" t="s">
        <v>924</v>
      </c>
      <c r="K306" s="181">
        <v>1</v>
      </c>
      <c r="L306" s="158">
        <v>43527</v>
      </c>
      <c r="M306" s="158">
        <v>43830</v>
      </c>
      <c r="N306" s="145">
        <f t="shared" si="70"/>
        <v>43.285714285714285</v>
      </c>
      <c r="O306" s="121" t="s">
        <v>1696</v>
      </c>
      <c r="P306" s="121">
        <v>0</v>
      </c>
      <c r="Q306" s="146">
        <f>IF(P306/K306&gt;1,100,+P306/K306*100)</f>
        <v>0</v>
      </c>
      <c r="R306" s="123">
        <f>+N306*Q306/100</f>
        <v>0</v>
      </c>
      <c r="S306" s="123">
        <f>IF(M306&lt;=$AG$1,R306,0)</f>
        <v>0</v>
      </c>
      <c r="T306" s="123">
        <f>IF($AG$1&gt;=M306,N306,0)</f>
        <v>43.285714285714285</v>
      </c>
      <c r="U306" s="121"/>
      <c r="V306" s="125" t="str">
        <f>IF(Q306=100,"CUMPLIDA",IF(M306-$AG$1&lt;0,"VENCIDA",IF(M306-$AG$1&lt;=30,"PRÓXIMA A VENCER",IF(Q306&gt;0,"CON AVANCE","EN TERMINO"))))</f>
        <v>VENCIDA</v>
      </c>
      <c r="W306" s="125" t="str">
        <f>IF(A306&lt;&gt;"",IF(AC306=1,"VENCIDO",IF(AC306=2,"PRÓXIMO A VENCER",IF(AC306=3,"EN TERMINO",IF(AC306=4,"CON AVANCE",IF(AC306=5,"CUMPLIDO",))))),"")</f>
        <v>VENCIDO</v>
      </c>
      <c r="X306" s="180" t="s">
        <v>927</v>
      </c>
      <c r="Y306" s="117" t="str">
        <f t="shared" si="67"/>
        <v>H23ACSRT17</v>
      </c>
      <c r="Z306" s="126">
        <f>IF(A306&lt;&gt;"",1,Z305+1)</f>
        <v>1</v>
      </c>
      <c r="AA306" s="126" t="str">
        <f t="shared" si="68"/>
        <v>H23ACSRT17 - 1</v>
      </c>
      <c r="AB306" s="127">
        <f t="shared" si="64"/>
        <v>1</v>
      </c>
      <c r="AC306" s="127">
        <f t="shared" si="65"/>
        <v>1</v>
      </c>
      <c r="AD306" s="127" t="str">
        <f>IF(A306&lt;&gt;"",MID(F306,1,FIND(" ",F306,1)-1),AD305)</f>
        <v>H23ACSRT17.</v>
      </c>
      <c r="AE306" s="127" t="str">
        <f t="shared" si="66"/>
        <v>H23ACSRT17</v>
      </c>
      <c r="AF306" s="128"/>
      <c r="AG306" s="129"/>
      <c r="AH306" s="130"/>
    </row>
    <row r="307" spans="1:34" s="131" customFormat="1" ht="350.1" customHeight="1" x14ac:dyDescent="0.2">
      <c r="A307" s="117">
        <f>IF(ISBLANK(D307),"",COUNTA($D$2:D307))</f>
        <v>238</v>
      </c>
      <c r="B307" s="118">
        <f t="shared" si="69"/>
        <v>306</v>
      </c>
      <c r="C307" s="121"/>
      <c r="D307" s="121" t="s">
        <v>710</v>
      </c>
      <c r="E307" s="121" t="s">
        <v>985</v>
      </c>
      <c r="F307" s="139" t="s">
        <v>898</v>
      </c>
      <c r="G307" s="139" t="s">
        <v>899</v>
      </c>
      <c r="H307" s="120" t="s">
        <v>950</v>
      </c>
      <c r="I307" s="120" t="s">
        <v>961</v>
      </c>
      <c r="J307" s="121" t="s">
        <v>925</v>
      </c>
      <c r="K307" s="121">
        <v>1</v>
      </c>
      <c r="L307" s="158">
        <v>43467</v>
      </c>
      <c r="M307" s="158">
        <v>43524</v>
      </c>
      <c r="N307" s="145">
        <f t="shared" si="70"/>
        <v>8.1428571428571423</v>
      </c>
      <c r="O307" s="121" t="s">
        <v>1696</v>
      </c>
      <c r="P307" s="121">
        <v>0</v>
      </c>
      <c r="Q307" s="146">
        <f>IF(P307/K307&gt;1,100,+P307/K307*100)</f>
        <v>0</v>
      </c>
      <c r="R307" s="123">
        <f>+N307*Q307/100</f>
        <v>0</v>
      </c>
      <c r="S307" s="123">
        <f>IF(M307&lt;=$AG$1,R307,0)</f>
        <v>0</v>
      </c>
      <c r="T307" s="123">
        <f>IF($AG$1&gt;=M307,N307,0)</f>
        <v>8.1428571428571423</v>
      </c>
      <c r="U307" s="121"/>
      <c r="V307" s="125" t="str">
        <f>IF(Q307=100,"CUMPLIDA",IF(M307-$AG$1&lt;0,"VENCIDA",IF(M307-$AG$1&lt;=30,"PRÓXIMA A VENCER",IF(Q307&gt;0,"CON AVANCE","EN TERMINO"))))</f>
        <v>VENCIDA</v>
      </c>
      <c r="W307" s="125" t="str">
        <f>IF(A307&lt;&gt;"",IF(AC307=1,"VENCIDO",IF(AC307=2,"PRÓXIMO A VENCER",IF(AC307=3,"EN TERMINO",IF(AC307=4,"CON AVANCE",IF(AC307=5,"CUMPLIDO",))))),"")</f>
        <v>VENCIDO</v>
      </c>
      <c r="X307" s="180" t="s">
        <v>927</v>
      </c>
      <c r="Y307" s="117" t="str">
        <f t="shared" si="67"/>
        <v>H24ACSRT17</v>
      </c>
      <c r="Z307" s="126">
        <f>IF(A307&lt;&gt;"",1,Z306+1)</f>
        <v>1</v>
      </c>
      <c r="AA307" s="126" t="str">
        <f t="shared" si="68"/>
        <v>H24ACSRT17 - 1</v>
      </c>
      <c r="AB307" s="127">
        <f t="shared" si="64"/>
        <v>1</v>
      </c>
      <c r="AC307" s="127">
        <f t="shared" si="65"/>
        <v>1</v>
      </c>
      <c r="AD307" s="127" t="str">
        <f>IF(A307&lt;&gt;"",MID(F307,1,FIND(" ",F307,1)-1),AD306)</f>
        <v>H24ACSRT17.</v>
      </c>
      <c r="AE307" s="127" t="str">
        <f t="shared" si="66"/>
        <v>H24ACSRT17</v>
      </c>
      <c r="AF307" s="128"/>
      <c r="AG307" s="129"/>
      <c r="AH307" s="130"/>
    </row>
    <row r="308" spans="1:34" s="131" customFormat="1" ht="350.1" customHeight="1" x14ac:dyDescent="0.2">
      <c r="A308" s="117">
        <f>IF(ISBLANK(D308),"",COUNTA($D$2:D308))</f>
        <v>239</v>
      </c>
      <c r="B308" s="118">
        <f t="shared" si="69"/>
        <v>307</v>
      </c>
      <c r="C308" s="121"/>
      <c r="D308" s="121" t="s">
        <v>710</v>
      </c>
      <c r="E308" s="121" t="s">
        <v>986</v>
      </c>
      <c r="F308" s="139" t="s">
        <v>900</v>
      </c>
      <c r="G308" s="139" t="s">
        <v>901</v>
      </c>
      <c r="H308" s="120" t="s">
        <v>1554</v>
      </c>
      <c r="I308" s="120" t="s">
        <v>962</v>
      </c>
      <c r="J308" s="121" t="s">
        <v>926</v>
      </c>
      <c r="K308" s="121">
        <v>1</v>
      </c>
      <c r="L308" s="158">
        <v>43467</v>
      </c>
      <c r="M308" s="158">
        <v>43830</v>
      </c>
      <c r="N308" s="145">
        <f t="shared" si="70"/>
        <v>51.857142857142854</v>
      </c>
      <c r="O308" s="121" t="s">
        <v>1696</v>
      </c>
      <c r="P308" s="121">
        <v>0</v>
      </c>
      <c r="Q308" s="146">
        <f>IF(P308/K308&gt;1,100,+P308/K308*100)</f>
        <v>0</v>
      </c>
      <c r="R308" s="123">
        <f>+N308*Q308/100</f>
        <v>0</v>
      </c>
      <c r="S308" s="123">
        <f>IF(M308&lt;=$AG$1,R308,0)</f>
        <v>0</v>
      </c>
      <c r="T308" s="123">
        <f>IF($AG$1&gt;=M308,N308,0)</f>
        <v>51.857142857142854</v>
      </c>
      <c r="U308" s="121" t="s">
        <v>1527</v>
      </c>
      <c r="V308" s="125" t="str">
        <f>IF(Q308=100,"CUMPLIDA",IF(M308-$AG$1&lt;0,"VENCIDA",IF(M308-$AG$1&lt;=30,"PRÓXIMA A VENCER",IF(Q308&gt;0,"CON AVANCE","EN TERMINO"))))</f>
        <v>VENCIDA</v>
      </c>
      <c r="W308" s="125" t="str">
        <f>IF(A308&lt;&gt;"",IF(AC308=1,"VENCIDO",IF(AC308=2,"PRÓXIMO A VENCER",IF(AC308=3,"EN TERMINO",IF(AC308=4,"CON AVANCE",IF(AC308=5,"CUMPLIDO",))))),"")</f>
        <v>VENCIDO</v>
      </c>
      <c r="X308" s="180" t="s">
        <v>927</v>
      </c>
      <c r="Y308" s="117" t="str">
        <f t="shared" si="67"/>
        <v>H25ACSRT17</v>
      </c>
      <c r="Z308" s="126">
        <f>IF(A308&lt;&gt;"",1,Z307+1)</f>
        <v>1</v>
      </c>
      <c r="AA308" s="126" t="str">
        <f t="shared" si="68"/>
        <v>H25ACSRT17 - 1</v>
      </c>
      <c r="AB308" s="127">
        <f t="shared" si="64"/>
        <v>1</v>
      </c>
      <c r="AC308" s="127">
        <f t="shared" si="65"/>
        <v>1</v>
      </c>
      <c r="AD308" s="127" t="str">
        <f>IF(A308&lt;&gt;"",MID(F308,1,FIND(" ",F308,1)-1),AD307)</f>
        <v>H25ACSRT17.</v>
      </c>
      <c r="AE308" s="127" t="str">
        <f t="shared" si="66"/>
        <v>H25ACSRT17</v>
      </c>
      <c r="AF308" s="128"/>
      <c r="AG308" s="129"/>
      <c r="AH308" s="130"/>
    </row>
    <row r="309" spans="1:34" s="131" customFormat="1" ht="350.1" customHeight="1" x14ac:dyDescent="0.2">
      <c r="A309" s="117">
        <f>IF(ISBLANK(D309),"",COUNTA($D$2:D309))</f>
        <v>240</v>
      </c>
      <c r="B309" s="118">
        <f t="shared" si="69"/>
        <v>308</v>
      </c>
      <c r="C309" s="121"/>
      <c r="D309" s="121" t="s">
        <v>711</v>
      </c>
      <c r="E309" s="121" t="s">
        <v>987</v>
      </c>
      <c r="F309" s="139" t="s">
        <v>902</v>
      </c>
      <c r="G309" s="139" t="s">
        <v>903</v>
      </c>
      <c r="H309" s="120" t="s">
        <v>954</v>
      </c>
      <c r="I309" s="120" t="s">
        <v>920</v>
      </c>
      <c r="J309" s="121" t="s">
        <v>922</v>
      </c>
      <c r="K309" s="121">
        <v>2</v>
      </c>
      <c r="L309" s="158">
        <v>43467</v>
      </c>
      <c r="M309" s="158">
        <v>43524</v>
      </c>
      <c r="N309" s="145">
        <f t="shared" si="70"/>
        <v>8.1428571428571423</v>
      </c>
      <c r="O309" s="121" t="s">
        <v>1696</v>
      </c>
      <c r="P309" s="121">
        <v>0</v>
      </c>
      <c r="Q309" s="146">
        <f>IF(P309/K309&gt;1,100,+P309/K309*100)</f>
        <v>0</v>
      </c>
      <c r="R309" s="123">
        <f>+N309*Q309/100</f>
        <v>0</v>
      </c>
      <c r="S309" s="123">
        <f>IF(M309&lt;=$AG$1,R309,0)</f>
        <v>0</v>
      </c>
      <c r="T309" s="123">
        <f>IF($AG$1&gt;=M309,N309,0)</f>
        <v>8.1428571428571423</v>
      </c>
      <c r="U309" s="121"/>
      <c r="V309" s="125" t="str">
        <f>IF(Q309=100,"CUMPLIDA",IF(M309-$AG$1&lt;0,"VENCIDA",IF(M309-$AG$1&lt;=30,"PRÓXIMA A VENCER",IF(Q309&gt;0,"CON AVANCE","EN TERMINO"))))</f>
        <v>VENCIDA</v>
      </c>
      <c r="W309" s="125" t="str">
        <f>IF(A309&lt;&gt;"",IF(AC309=1,"VENCIDO",IF(AC309=2,"PRÓXIMO A VENCER",IF(AC309=3,"EN TERMINO",IF(AC309=4,"CON AVANCE",IF(AC309=5,"CUMPLIDO",))))),"")</f>
        <v>VENCIDO</v>
      </c>
      <c r="X309" s="180" t="s">
        <v>927</v>
      </c>
      <c r="Y309" s="117" t="str">
        <f t="shared" si="67"/>
        <v>H26ACSRT17</v>
      </c>
      <c r="Z309" s="126">
        <f>IF(A309&lt;&gt;"",1,Z308+1)</f>
        <v>1</v>
      </c>
      <c r="AA309" s="126" t="str">
        <f t="shared" si="68"/>
        <v>H26ACSRT17 - 1</v>
      </c>
      <c r="AB309" s="127">
        <f t="shared" si="64"/>
        <v>1</v>
      </c>
      <c r="AC309" s="127">
        <f t="shared" si="65"/>
        <v>1</v>
      </c>
      <c r="AD309" s="127" t="str">
        <f>IF(A309&lt;&gt;"",MID(F309,1,FIND(" ",F309,1)-1),AD308)</f>
        <v>H26ACSRT17.</v>
      </c>
      <c r="AE309" s="127" t="str">
        <f t="shared" si="66"/>
        <v>H26ACSRT17</v>
      </c>
      <c r="AF309" s="128"/>
      <c r="AG309" s="129"/>
      <c r="AH309" s="130"/>
    </row>
    <row r="310" spans="1:34" s="131" customFormat="1" ht="350.1" customHeight="1" x14ac:dyDescent="0.2">
      <c r="A310" s="117">
        <f>IF(ISBLANK(D310),"",COUNTA($D$2:D310))</f>
        <v>241</v>
      </c>
      <c r="B310" s="118">
        <f t="shared" si="69"/>
        <v>309</v>
      </c>
      <c r="C310" s="121"/>
      <c r="D310" s="121" t="s">
        <v>711</v>
      </c>
      <c r="E310" s="121" t="s">
        <v>984</v>
      </c>
      <c r="F310" s="139" t="s">
        <v>904</v>
      </c>
      <c r="G310" s="139" t="s">
        <v>905</v>
      </c>
      <c r="H310" s="120" t="s">
        <v>955</v>
      </c>
      <c r="I310" s="120" t="s">
        <v>963</v>
      </c>
      <c r="J310" s="121" t="s">
        <v>922</v>
      </c>
      <c r="K310" s="121">
        <v>2</v>
      </c>
      <c r="L310" s="158">
        <v>43467</v>
      </c>
      <c r="M310" s="158">
        <v>43524</v>
      </c>
      <c r="N310" s="145">
        <f t="shared" si="70"/>
        <v>8.1428571428571423</v>
      </c>
      <c r="O310" s="121" t="s">
        <v>1696</v>
      </c>
      <c r="P310" s="121">
        <v>0</v>
      </c>
      <c r="Q310" s="146">
        <f>IF(P310/K310&gt;1,100,+P310/K310*100)</f>
        <v>0</v>
      </c>
      <c r="R310" s="123">
        <f>+N310*Q310/100</f>
        <v>0</v>
      </c>
      <c r="S310" s="123">
        <f>IF(M310&lt;=$AG$1,R310,0)</f>
        <v>0</v>
      </c>
      <c r="T310" s="123">
        <f>IF($AG$1&gt;=M310,N310,0)</f>
        <v>8.1428571428571423</v>
      </c>
      <c r="U310" s="121"/>
      <c r="V310" s="125" t="str">
        <f>IF(Q310=100,"CUMPLIDA",IF(M310-$AG$1&lt;0,"VENCIDA",IF(M310-$AG$1&lt;=30,"PRÓXIMA A VENCER",IF(Q310&gt;0,"CON AVANCE","EN TERMINO"))))</f>
        <v>VENCIDA</v>
      </c>
      <c r="W310" s="125" t="str">
        <f>IF(A310&lt;&gt;"",IF(AC310=1,"VENCIDO",IF(AC310=2,"PRÓXIMO A VENCER",IF(AC310=3,"EN TERMINO",IF(AC310=4,"CON AVANCE",IF(AC310=5,"CUMPLIDO",))))),"")</f>
        <v>VENCIDO</v>
      </c>
      <c r="X310" s="180" t="s">
        <v>927</v>
      </c>
      <c r="Y310" s="117" t="str">
        <f t="shared" si="67"/>
        <v>H27ACSRT17</v>
      </c>
      <c r="Z310" s="126">
        <f>IF(A310&lt;&gt;"",1,Z309+1)</f>
        <v>1</v>
      </c>
      <c r="AA310" s="126" t="str">
        <f t="shared" si="68"/>
        <v>H27ACSRT17 - 1</v>
      </c>
      <c r="AB310" s="127">
        <f t="shared" si="64"/>
        <v>1</v>
      </c>
      <c r="AC310" s="127">
        <f t="shared" si="65"/>
        <v>1</v>
      </c>
      <c r="AD310" s="127" t="str">
        <f>IF(A310&lt;&gt;"",MID(F310,1,FIND(" ",F310,1)-1),AD309)</f>
        <v>H27ACSRT17.</v>
      </c>
      <c r="AE310" s="127" t="str">
        <f t="shared" si="66"/>
        <v>H27ACSRT17</v>
      </c>
      <c r="AF310" s="128"/>
      <c r="AG310" s="129"/>
      <c r="AH310" s="130"/>
    </row>
    <row r="311" spans="1:34" s="131" customFormat="1" ht="350.1" customHeight="1" x14ac:dyDescent="0.2">
      <c r="A311" s="117">
        <f>IF(ISBLANK(D311),"",COUNTA($D$2:D311))</f>
        <v>242</v>
      </c>
      <c r="B311" s="118">
        <f t="shared" si="69"/>
        <v>310</v>
      </c>
      <c r="C311" s="121"/>
      <c r="D311" s="121" t="s">
        <v>710</v>
      </c>
      <c r="E311" s="121" t="s">
        <v>988</v>
      </c>
      <c r="F311" s="139" t="s">
        <v>906</v>
      </c>
      <c r="G311" s="139" t="s">
        <v>956</v>
      </c>
      <c r="H311" s="120" t="s">
        <v>915</v>
      </c>
      <c r="I311" s="120" t="s">
        <v>948</v>
      </c>
      <c r="J311" s="121" t="s">
        <v>923</v>
      </c>
      <c r="K311" s="121">
        <v>12</v>
      </c>
      <c r="L311" s="158">
        <v>43467</v>
      </c>
      <c r="M311" s="158">
        <v>43827</v>
      </c>
      <c r="N311" s="145">
        <f t="shared" si="70"/>
        <v>51.428571428571431</v>
      </c>
      <c r="O311" s="121" t="s">
        <v>1692</v>
      </c>
      <c r="P311" s="121">
        <v>12</v>
      </c>
      <c r="Q311" s="146">
        <f>IF(P311/K311&gt;1,100,+P311/K311*100)</f>
        <v>100</v>
      </c>
      <c r="R311" s="123">
        <f>+N311*Q311/100</f>
        <v>51.428571428571431</v>
      </c>
      <c r="S311" s="123">
        <f>IF(M311&lt;=$AG$1,R311,0)</f>
        <v>51.428571428571431</v>
      </c>
      <c r="T311" s="123">
        <f>IF($AG$1&gt;=M311,N311,0)</f>
        <v>51.428571428571431</v>
      </c>
      <c r="U311" s="121"/>
      <c r="V311" s="125" t="str">
        <f>IF(Q311=100,"CUMPLIDA",IF(M311-$AG$1&lt;0,"VENCIDA",IF(M311-$AG$1&lt;=30,"PRÓXIMA A VENCER",IF(Q311&gt;0,"CON AVANCE","EN TERMINO"))))</f>
        <v>CUMPLIDA</v>
      </c>
      <c r="W311" s="125" t="str">
        <f>IF(A311&lt;&gt;"",IF(AC311=1,"VENCIDO",IF(AC311=2,"PRÓXIMO A VENCER",IF(AC311=3,"EN TERMINO",IF(AC311=4,"CON AVANCE",IF(AC311=5,"CUMPLIDO",))))),"")</f>
        <v>CUMPLIDO</v>
      </c>
      <c r="X311" s="180" t="s">
        <v>927</v>
      </c>
      <c r="Y311" s="117" t="str">
        <f t="shared" si="67"/>
        <v>H28ACSRT17</v>
      </c>
      <c r="Z311" s="126">
        <f>IF(A311&lt;&gt;"",1,Z310+1)</f>
        <v>1</v>
      </c>
      <c r="AA311" s="126" t="str">
        <f t="shared" si="68"/>
        <v>H28ACSRT17 - 1</v>
      </c>
      <c r="AB311" s="127">
        <f t="shared" si="64"/>
        <v>5</v>
      </c>
      <c r="AC311" s="127">
        <f t="shared" si="65"/>
        <v>5</v>
      </c>
      <c r="AD311" s="127" t="str">
        <f>IF(A311&lt;&gt;"",MID(F311,1,FIND(" ",F311,1)-1),AD310)</f>
        <v>H28ACSRT17.</v>
      </c>
      <c r="AE311" s="127" t="str">
        <f t="shared" si="66"/>
        <v>H28ACSRT17</v>
      </c>
      <c r="AF311" s="128"/>
      <c r="AG311" s="129"/>
      <c r="AH311" s="130"/>
    </row>
    <row r="312" spans="1:34" s="131" customFormat="1" ht="350.1" customHeight="1" x14ac:dyDescent="0.2">
      <c r="A312" s="117">
        <f>IF(ISBLANK(D312),"",COUNTA($D$2:D312))</f>
        <v>243</v>
      </c>
      <c r="B312" s="118">
        <f t="shared" si="69"/>
        <v>311</v>
      </c>
      <c r="C312" s="121"/>
      <c r="D312" s="121" t="s">
        <v>710</v>
      </c>
      <c r="E312" s="121" t="s">
        <v>967</v>
      </c>
      <c r="F312" s="139" t="s">
        <v>907</v>
      </c>
      <c r="G312" s="139" t="s">
        <v>908</v>
      </c>
      <c r="H312" s="120" t="s">
        <v>914</v>
      </c>
      <c r="I312" s="120" t="s">
        <v>921</v>
      </c>
      <c r="J312" s="121" t="s">
        <v>932</v>
      </c>
      <c r="K312" s="121">
        <v>1</v>
      </c>
      <c r="L312" s="158">
        <v>43467</v>
      </c>
      <c r="M312" s="158">
        <v>43524</v>
      </c>
      <c r="N312" s="145">
        <f t="shared" si="70"/>
        <v>8.1428571428571423</v>
      </c>
      <c r="O312" s="121" t="s">
        <v>1696</v>
      </c>
      <c r="P312" s="121">
        <v>0</v>
      </c>
      <c r="Q312" s="146">
        <f>IF(P312/K312&gt;1,100,+P312/K312*100)</f>
        <v>0</v>
      </c>
      <c r="R312" s="123">
        <f>+N312*Q312/100</f>
        <v>0</v>
      </c>
      <c r="S312" s="123">
        <f>IF(M312&lt;=$AG$1,R312,0)</f>
        <v>0</v>
      </c>
      <c r="T312" s="123">
        <f>IF($AG$1&gt;=M312,N312,0)</f>
        <v>8.1428571428571423</v>
      </c>
      <c r="U312" s="121"/>
      <c r="V312" s="125" t="str">
        <f>IF(Q312=100,"CUMPLIDA",IF(M312-$AG$1&lt;0,"VENCIDA",IF(M312-$AG$1&lt;=30,"PRÓXIMA A VENCER",IF(Q312&gt;0,"CON AVANCE","EN TERMINO"))))</f>
        <v>VENCIDA</v>
      </c>
      <c r="W312" s="125" t="str">
        <f>IF(A312&lt;&gt;"",IF(AC312=1,"VENCIDO",IF(AC312=2,"PRÓXIMO A VENCER",IF(AC312=3,"EN TERMINO",IF(AC312=4,"CON AVANCE",IF(AC312=5,"CUMPLIDO",))))),"")</f>
        <v>VENCIDO</v>
      </c>
      <c r="X312" s="180" t="s">
        <v>927</v>
      </c>
      <c r="Y312" s="117" t="str">
        <f t="shared" si="67"/>
        <v>H29ACSRT17</v>
      </c>
      <c r="Z312" s="126">
        <f>IF(A312&lt;&gt;"",1,Z311+1)</f>
        <v>1</v>
      </c>
      <c r="AA312" s="126" t="str">
        <f t="shared" si="68"/>
        <v>H29ACSRT17 - 1</v>
      </c>
      <c r="AB312" s="127">
        <f t="shared" si="64"/>
        <v>1</v>
      </c>
      <c r="AC312" s="127">
        <f t="shared" si="65"/>
        <v>1</v>
      </c>
      <c r="AD312" s="127" t="str">
        <f>IF(A312&lt;&gt;"",MID(F312,1,FIND(" ",F312,1)-1),AD311)</f>
        <v>H29ACSRT17.</v>
      </c>
      <c r="AE312" s="127" t="str">
        <f t="shared" si="66"/>
        <v>H29ACSRT17</v>
      </c>
      <c r="AF312" s="128"/>
      <c r="AG312" s="129"/>
      <c r="AH312" s="130"/>
    </row>
    <row r="313" spans="1:34" s="131" customFormat="1" ht="350.1" customHeight="1" x14ac:dyDescent="0.2">
      <c r="A313" s="117">
        <f>IF(ISBLANK(D313),"",COUNTA($D$2:D313))</f>
        <v>244</v>
      </c>
      <c r="B313" s="118">
        <f t="shared" si="69"/>
        <v>312</v>
      </c>
      <c r="C313" s="121"/>
      <c r="D313" s="121" t="s">
        <v>711</v>
      </c>
      <c r="E313" s="121" t="s">
        <v>980</v>
      </c>
      <c r="F313" s="139" t="s">
        <v>909</v>
      </c>
      <c r="G313" s="139" t="s">
        <v>910</v>
      </c>
      <c r="H313" s="120" t="s">
        <v>915</v>
      </c>
      <c r="I313" s="120" t="s">
        <v>948</v>
      </c>
      <c r="J313" s="121" t="s">
        <v>923</v>
      </c>
      <c r="K313" s="121">
        <v>12</v>
      </c>
      <c r="L313" s="158">
        <v>43467</v>
      </c>
      <c r="M313" s="158">
        <v>43827</v>
      </c>
      <c r="N313" s="145">
        <f t="shared" si="70"/>
        <v>51.428571428571431</v>
      </c>
      <c r="O313" s="121" t="s">
        <v>1692</v>
      </c>
      <c r="P313" s="121">
        <v>12</v>
      </c>
      <c r="Q313" s="146">
        <f>IF(P313/K313&gt;1,100,+P313/K313*100)</f>
        <v>100</v>
      </c>
      <c r="R313" s="123">
        <f>+N313*Q313/100</f>
        <v>51.428571428571431</v>
      </c>
      <c r="S313" s="123">
        <f>IF(M313&lt;=$AG$1,R313,0)</f>
        <v>51.428571428571431</v>
      </c>
      <c r="T313" s="123">
        <f>IF($AG$1&gt;=M313,N313,0)</f>
        <v>51.428571428571431</v>
      </c>
      <c r="U313" s="121"/>
      <c r="V313" s="125" t="str">
        <f>IF(Q313=100,"CUMPLIDA",IF(M313-$AG$1&lt;0,"VENCIDA",IF(M313-$AG$1&lt;=30,"PRÓXIMA A VENCER",IF(Q313&gt;0,"CON AVANCE","EN TERMINO"))))</f>
        <v>CUMPLIDA</v>
      </c>
      <c r="W313" s="125" t="str">
        <f>IF(A313&lt;&gt;"",IF(AC313=1,"VENCIDO",IF(AC313=2,"PRÓXIMO A VENCER",IF(AC313=3,"EN TERMINO",IF(AC313=4,"CON AVANCE",IF(AC313=5,"CUMPLIDO",))))),"")</f>
        <v>CUMPLIDO</v>
      </c>
      <c r="X313" s="180" t="s">
        <v>927</v>
      </c>
      <c r="Y313" s="117" t="str">
        <f t="shared" si="67"/>
        <v>H30ACSRT17</v>
      </c>
      <c r="Z313" s="126">
        <f>IF(A313&lt;&gt;"",1,Z312+1)</f>
        <v>1</v>
      </c>
      <c r="AA313" s="126" t="str">
        <f t="shared" si="68"/>
        <v>H30ACSRT17 - 1</v>
      </c>
      <c r="AB313" s="127">
        <f t="shared" si="64"/>
        <v>5</v>
      </c>
      <c r="AC313" s="127">
        <f t="shared" si="65"/>
        <v>5</v>
      </c>
      <c r="AD313" s="127" t="str">
        <f>IF(A313&lt;&gt;"",MID(F313,1,FIND(" ",F313,1)-1),AD312)</f>
        <v>H30ACSRT17.</v>
      </c>
      <c r="AE313" s="127" t="str">
        <f t="shared" si="66"/>
        <v>H30ACSRT17</v>
      </c>
      <c r="AF313" s="128"/>
      <c r="AG313" s="129"/>
      <c r="AH313" s="130"/>
    </row>
    <row r="314" spans="1:34" s="131" customFormat="1" ht="350.1" customHeight="1" x14ac:dyDescent="0.2">
      <c r="A314" s="117">
        <f>IF(ISBLANK(D314),"",COUNTA($D$2:D314))</f>
        <v>245</v>
      </c>
      <c r="B314" s="118">
        <f t="shared" si="69"/>
        <v>313</v>
      </c>
      <c r="C314" s="121"/>
      <c r="D314" s="121" t="s">
        <v>711</v>
      </c>
      <c r="E314" s="121" t="s">
        <v>979</v>
      </c>
      <c r="F314" s="139" t="s">
        <v>911</v>
      </c>
      <c r="G314" s="139" t="s">
        <v>912</v>
      </c>
      <c r="H314" s="120" t="s">
        <v>940</v>
      </c>
      <c r="I314" s="120" t="s">
        <v>946</v>
      </c>
      <c r="J314" s="121" t="s">
        <v>932</v>
      </c>
      <c r="K314" s="121">
        <v>1</v>
      </c>
      <c r="L314" s="158">
        <v>43467</v>
      </c>
      <c r="M314" s="158">
        <v>43524</v>
      </c>
      <c r="N314" s="145">
        <f t="shared" si="70"/>
        <v>8.1428571428571423</v>
      </c>
      <c r="O314" s="121" t="s">
        <v>1696</v>
      </c>
      <c r="P314" s="121">
        <v>0</v>
      </c>
      <c r="Q314" s="146">
        <f>IF(P314/K314&gt;1,100,+P314/K314*100)</f>
        <v>0</v>
      </c>
      <c r="R314" s="123">
        <f>+N314*Q314/100</f>
        <v>0</v>
      </c>
      <c r="S314" s="123">
        <f>IF(M314&lt;=$AG$1,R314,0)</f>
        <v>0</v>
      </c>
      <c r="T314" s="123">
        <f>IF($AG$1&gt;=M314,N314,0)</f>
        <v>8.1428571428571423</v>
      </c>
      <c r="U314" s="121"/>
      <c r="V314" s="125" t="str">
        <f>IF(Q314=100,"CUMPLIDA",IF(M314-$AG$1&lt;0,"VENCIDA",IF(M314-$AG$1&lt;=30,"PRÓXIMA A VENCER",IF(Q314&gt;0,"CON AVANCE","EN TERMINO"))))</f>
        <v>VENCIDA</v>
      </c>
      <c r="W314" s="125" t="str">
        <f>IF(A314&lt;&gt;"",IF(AC314=1,"VENCIDO",IF(AC314=2,"PRÓXIMO A VENCER",IF(AC314=3,"EN TERMINO",IF(AC314=4,"CON AVANCE",IF(AC314=5,"CUMPLIDO",))))),"")</f>
        <v>VENCIDO</v>
      </c>
      <c r="X314" s="180" t="s">
        <v>927</v>
      </c>
      <c r="Y314" s="117" t="str">
        <f t="shared" si="67"/>
        <v>H31ACSRT17</v>
      </c>
      <c r="Z314" s="126">
        <f>IF(A314&lt;&gt;"",1,Z313+1)</f>
        <v>1</v>
      </c>
      <c r="AA314" s="126" t="str">
        <f t="shared" si="68"/>
        <v>H31ACSRT17 - 1</v>
      </c>
      <c r="AB314" s="127">
        <f t="shared" si="64"/>
        <v>1</v>
      </c>
      <c r="AC314" s="127">
        <f t="shared" si="65"/>
        <v>1</v>
      </c>
      <c r="AD314" s="127" t="str">
        <f>IF(A314&lt;&gt;"",MID(F314,1,FIND(" ",F314,1)-1),AD313)</f>
        <v>H31ACSRT17.</v>
      </c>
      <c r="AE314" s="127" t="str">
        <f t="shared" si="66"/>
        <v>H31ACSRT17</v>
      </c>
      <c r="AF314" s="128"/>
      <c r="AG314" s="129"/>
      <c r="AH314" s="130"/>
    </row>
    <row r="315" spans="1:34" s="131" customFormat="1" ht="350.1" customHeight="1" x14ac:dyDescent="0.2">
      <c r="A315" s="117">
        <f>IF(ISBLANK(D315),"",COUNTA($D$2:D315))</f>
        <v>246</v>
      </c>
      <c r="B315" s="118">
        <f t="shared" si="69"/>
        <v>314</v>
      </c>
      <c r="C315" s="121"/>
      <c r="D315" s="121" t="s">
        <v>800</v>
      </c>
      <c r="E315" s="121" t="s">
        <v>15</v>
      </c>
      <c r="F315" s="139" t="s">
        <v>1042</v>
      </c>
      <c r="G315" s="139" t="s">
        <v>854</v>
      </c>
      <c r="H315" s="139" t="s">
        <v>1153</v>
      </c>
      <c r="I315" s="139" t="s">
        <v>1152</v>
      </c>
      <c r="J315" s="140" t="s">
        <v>1194</v>
      </c>
      <c r="K315" s="140">
        <v>1</v>
      </c>
      <c r="L315" s="160">
        <v>43858</v>
      </c>
      <c r="M315" s="160">
        <v>44165</v>
      </c>
      <c r="N315" s="145">
        <f t="shared" ref="N315:N319" si="71">(+M315-L315)/7</f>
        <v>43.857142857142854</v>
      </c>
      <c r="O315" s="121" t="s">
        <v>2192</v>
      </c>
      <c r="P315" s="121">
        <v>0</v>
      </c>
      <c r="Q315" s="146">
        <f>IF(P315/K315&gt;1,100,+P315/K315*100)</f>
        <v>0</v>
      </c>
      <c r="R315" s="123">
        <f>+N315*Q315/100</f>
        <v>0</v>
      </c>
      <c r="S315" s="123">
        <f>IF(M315&lt;=$AG$1,R315,0)</f>
        <v>0</v>
      </c>
      <c r="T315" s="123">
        <f>IF($AG$1&gt;=M315,N315,0)</f>
        <v>43.857142857142854</v>
      </c>
      <c r="U315" s="121"/>
      <c r="V315" s="125" t="str">
        <f>IF(Q315=100,"CUMPLIDA",IF(M315-$AG$1&lt;0,"VENCIDA",IF(M315-$AG$1&lt;=30,"PRÓXIMA A VENCER",IF(Q315&gt;0,"CON AVANCE","EN TERMINO"))))</f>
        <v>VENCIDA</v>
      </c>
      <c r="W315" s="125" t="str">
        <f>IF(A315&lt;&gt;"",IF(AC315=1,"VENCIDO",IF(AC315=2,"PRÓXIMO A VENCER",IF(AC315=3,"EN TERMINO",IF(AC315=4,"CON AVANCE",IF(AC315=5,"CUMPLIDO",))))),"")</f>
        <v>VENCIDO</v>
      </c>
      <c r="X315" s="180" t="s">
        <v>855</v>
      </c>
      <c r="Y315" s="117" t="str">
        <f t="shared" si="67"/>
        <v>H2DP17</v>
      </c>
      <c r="Z315" s="126">
        <f>IF(A315&lt;&gt;"",1,Z314+1)</f>
        <v>1</v>
      </c>
      <c r="AA315" s="126" t="str">
        <f t="shared" si="68"/>
        <v>H2DP17 - 1</v>
      </c>
      <c r="AB315" s="127">
        <f t="shared" si="64"/>
        <v>1</v>
      </c>
      <c r="AC315" s="127">
        <f t="shared" si="65"/>
        <v>1</v>
      </c>
      <c r="AD315" s="127" t="str">
        <f>IF(A315&lt;&gt;"",MID(F315,1,FIND(" ",F315,1)-1),AD314)</f>
        <v>H2DP17.</v>
      </c>
      <c r="AE315" s="127" t="str">
        <f t="shared" si="66"/>
        <v>H2DP17</v>
      </c>
      <c r="AF315" s="128"/>
      <c r="AG315" s="129"/>
      <c r="AH315" s="130"/>
    </row>
    <row r="316" spans="1:34" s="131" customFormat="1" ht="350.1" customHeight="1" x14ac:dyDescent="0.2">
      <c r="A316" s="117">
        <f>IF(ISBLANK(D316),"",COUNTA($D$2:D316))</f>
        <v>247</v>
      </c>
      <c r="B316" s="118">
        <f t="shared" si="69"/>
        <v>315</v>
      </c>
      <c r="C316" s="121"/>
      <c r="D316" s="121" t="s">
        <v>800</v>
      </c>
      <c r="E316" s="121" t="s">
        <v>15</v>
      </c>
      <c r="F316" s="139" t="s">
        <v>1044</v>
      </c>
      <c r="G316" s="139" t="s">
        <v>854</v>
      </c>
      <c r="H316" s="139" t="s">
        <v>857</v>
      </c>
      <c r="I316" s="139" t="s">
        <v>858</v>
      </c>
      <c r="J316" s="140" t="s">
        <v>856</v>
      </c>
      <c r="K316" s="140">
        <v>4</v>
      </c>
      <c r="L316" s="160">
        <v>43361</v>
      </c>
      <c r="M316" s="160">
        <v>43434</v>
      </c>
      <c r="N316" s="145">
        <f t="shared" si="71"/>
        <v>10.428571428571429</v>
      </c>
      <c r="O316" s="121" t="s">
        <v>2192</v>
      </c>
      <c r="P316" s="140">
        <v>4</v>
      </c>
      <c r="Q316" s="146">
        <f>IF(P316/K316&gt;1,100,+P316/K316*100)</f>
        <v>100</v>
      </c>
      <c r="R316" s="123">
        <f>+N316*Q316/100</f>
        <v>10.428571428571429</v>
      </c>
      <c r="S316" s="123">
        <f>IF(M316&lt;=$AG$1,R316,0)</f>
        <v>10.428571428571429</v>
      </c>
      <c r="T316" s="123">
        <f>IF($AG$1&gt;=M316,N316,0)</f>
        <v>10.428571428571429</v>
      </c>
      <c r="U316" s="121"/>
      <c r="V316" s="125" t="str">
        <f>IF(Q316=100,"CUMPLIDA",IF(M316-$AG$1&lt;0,"VENCIDA",IF(M316-$AG$1&lt;=30,"PRÓXIMA A VENCER",IF(Q316&gt;0,"CON AVANCE","EN TERMINO"))))</f>
        <v>CUMPLIDA</v>
      </c>
      <c r="W316" s="125" t="str">
        <f>IF(A316&lt;&gt;"",IF(AC316=1,"VENCIDO",IF(AC316=2,"PRÓXIMO A VENCER",IF(AC316=3,"EN TERMINO",IF(AC316=4,"CON AVANCE",IF(AC316=5,"CUMPLIDO",))))),"")</f>
        <v>VENCIDO</v>
      </c>
      <c r="X316" s="180" t="s">
        <v>855</v>
      </c>
      <c r="Y316" s="117" t="str">
        <f t="shared" si="67"/>
        <v>H3DP17</v>
      </c>
      <c r="Z316" s="126">
        <f>IF(A316&lt;&gt;"",1,Z315+1)</f>
        <v>1</v>
      </c>
      <c r="AA316" s="126" t="str">
        <f t="shared" si="68"/>
        <v>H3DP17 - 1</v>
      </c>
      <c r="AB316" s="127">
        <f t="shared" si="64"/>
        <v>5</v>
      </c>
      <c r="AC316" s="127">
        <f t="shared" si="65"/>
        <v>1</v>
      </c>
      <c r="AD316" s="127" t="str">
        <f>IF(A316&lt;&gt;"",MID(F316,1,FIND(" ",F316,1)-1),AD315)</f>
        <v>H3DP17.</v>
      </c>
      <c r="AE316" s="127" t="str">
        <f t="shared" si="66"/>
        <v>H3DP17</v>
      </c>
      <c r="AF316" s="128"/>
      <c r="AG316" s="129"/>
      <c r="AH316" s="130"/>
    </row>
    <row r="317" spans="1:34" s="131" customFormat="1" ht="350.1" customHeight="1" x14ac:dyDescent="0.2">
      <c r="A317" s="117" t="str">
        <f>IF(ISBLANK(D317),"",COUNTA($D$2:D317))</f>
        <v/>
      </c>
      <c r="B317" s="118">
        <f t="shared" si="69"/>
        <v>316</v>
      </c>
      <c r="C317" s="121"/>
      <c r="D317" s="121"/>
      <c r="E317" s="121" t="s">
        <v>15</v>
      </c>
      <c r="F317" s="139" t="s">
        <v>1043</v>
      </c>
      <c r="G317" s="139" t="s">
        <v>854</v>
      </c>
      <c r="H317" s="139" t="s">
        <v>861</v>
      </c>
      <c r="I317" s="139" t="s">
        <v>859</v>
      </c>
      <c r="J317" s="140" t="s">
        <v>860</v>
      </c>
      <c r="K317" s="140">
        <v>2</v>
      </c>
      <c r="L317" s="160">
        <v>43361</v>
      </c>
      <c r="M317" s="160">
        <v>43434</v>
      </c>
      <c r="N317" s="145">
        <f t="shared" si="71"/>
        <v>10.428571428571429</v>
      </c>
      <c r="O317" s="121" t="s">
        <v>2192</v>
      </c>
      <c r="P317" s="121">
        <v>0</v>
      </c>
      <c r="Q317" s="146">
        <f>IF(P317/K317&gt;1,100,+P317/K317*100)</f>
        <v>0</v>
      </c>
      <c r="R317" s="123">
        <f>+N317*Q317/100</f>
        <v>0</v>
      </c>
      <c r="S317" s="123">
        <f>IF(M317&lt;=$AG$1,R317,0)</f>
        <v>0</v>
      </c>
      <c r="T317" s="123">
        <f>IF($AG$1&gt;=M317,N317,0)</f>
        <v>10.428571428571429</v>
      </c>
      <c r="U317" s="121"/>
      <c r="V317" s="125" t="str">
        <f>IF(Q317=100,"CUMPLIDA",IF(M317-$AG$1&lt;0,"VENCIDA",IF(M317-$AG$1&lt;=30,"PRÓXIMA A VENCER",IF(Q317&gt;0,"CON AVANCE","EN TERMINO"))))</f>
        <v>VENCIDA</v>
      </c>
      <c r="W317" s="125" t="str">
        <f>IF(A317&lt;&gt;"",IF(AC317=1,"VENCIDO",IF(AC317=2,"PRÓXIMO A VENCER",IF(AC317=3,"EN TERMINO",IF(AC317=4,"CON AVANCE",IF(AC317=5,"CUMPLIDO",))))),"")</f>
        <v/>
      </c>
      <c r="X317" s="180" t="s">
        <v>855</v>
      </c>
      <c r="Y317" s="117" t="str">
        <f t="shared" si="67"/>
        <v>H3DP17</v>
      </c>
      <c r="Z317" s="126">
        <f>IF(A317&lt;&gt;"",1,Z316+1)</f>
        <v>2</v>
      </c>
      <c r="AA317" s="126" t="str">
        <f t="shared" si="68"/>
        <v>H3DP17 - 2</v>
      </c>
      <c r="AB317" s="127">
        <f t="shared" si="64"/>
        <v>1</v>
      </c>
      <c r="AC317" s="127">
        <f t="shared" si="65"/>
        <v>1</v>
      </c>
      <c r="AD317" s="127" t="str">
        <f>IF(A317&lt;&gt;"",MID(F317,1,FIND(" ",F317,1)-1),AD316)</f>
        <v>H3DP17.</v>
      </c>
      <c r="AE317" s="127" t="str">
        <f t="shared" si="66"/>
        <v>H3DP17</v>
      </c>
      <c r="AF317" s="128"/>
      <c r="AG317" s="129"/>
      <c r="AH317" s="130"/>
    </row>
    <row r="318" spans="1:34" s="131" customFormat="1" ht="350.1" customHeight="1" x14ac:dyDescent="0.2">
      <c r="A318" s="117">
        <f>IF(ISBLANK(D318),"",COUNTA($D$2:D318))</f>
        <v>248</v>
      </c>
      <c r="B318" s="118">
        <f t="shared" si="69"/>
        <v>317</v>
      </c>
      <c r="C318" s="121"/>
      <c r="D318" s="121" t="s">
        <v>800</v>
      </c>
      <c r="E318" s="121" t="s">
        <v>15</v>
      </c>
      <c r="F318" s="139" t="s">
        <v>1045</v>
      </c>
      <c r="G318" s="139" t="s">
        <v>854</v>
      </c>
      <c r="H318" s="139" t="s">
        <v>1153</v>
      </c>
      <c r="I318" s="139" t="s">
        <v>1152</v>
      </c>
      <c r="J318" s="140" t="s">
        <v>1194</v>
      </c>
      <c r="K318" s="140">
        <v>1</v>
      </c>
      <c r="L318" s="160">
        <v>43858</v>
      </c>
      <c r="M318" s="160">
        <v>44165</v>
      </c>
      <c r="N318" s="145">
        <f t="shared" si="71"/>
        <v>43.857142857142854</v>
      </c>
      <c r="O318" s="121" t="s">
        <v>2192</v>
      </c>
      <c r="P318" s="121">
        <v>0</v>
      </c>
      <c r="Q318" s="146">
        <f>IF(P318/K318&gt;1,100,+P318/K318*100)</f>
        <v>0</v>
      </c>
      <c r="R318" s="123">
        <f>+N318*Q318/100</f>
        <v>0</v>
      </c>
      <c r="S318" s="123">
        <f>IF(M318&lt;=$AG$1,R318,0)</f>
        <v>0</v>
      </c>
      <c r="T318" s="123">
        <f>IF($AG$1&gt;=M318,N318,0)</f>
        <v>43.857142857142854</v>
      </c>
      <c r="U318" s="121"/>
      <c r="V318" s="125" t="str">
        <f>IF(Q318=100,"CUMPLIDA",IF(M318-$AG$1&lt;0,"VENCIDA",IF(M318-$AG$1&lt;=30,"PRÓXIMA A VENCER",IF(Q318&gt;0,"CON AVANCE","EN TERMINO"))))</f>
        <v>VENCIDA</v>
      </c>
      <c r="W318" s="125" t="str">
        <f>IF(A318&lt;&gt;"",IF(AC318=1,"VENCIDO",IF(AC318=2,"PRÓXIMO A VENCER",IF(AC318=3,"EN TERMINO",IF(AC318=4,"CON AVANCE",IF(AC318=5,"CUMPLIDO",))))),"")</f>
        <v>VENCIDO</v>
      </c>
      <c r="X318" s="180" t="s">
        <v>855</v>
      </c>
      <c r="Y318" s="117" t="str">
        <f t="shared" si="67"/>
        <v>H4DP17</v>
      </c>
      <c r="Z318" s="126">
        <f>IF(A318&lt;&gt;"",1,Z317+1)</f>
        <v>1</v>
      </c>
      <c r="AA318" s="126" t="str">
        <f t="shared" si="68"/>
        <v>H4DP17 - 1</v>
      </c>
      <c r="AB318" s="127">
        <f t="shared" si="64"/>
        <v>1</v>
      </c>
      <c r="AC318" s="127">
        <f t="shared" si="65"/>
        <v>1</v>
      </c>
      <c r="AD318" s="127" t="str">
        <f>IF(A318&lt;&gt;"",MID(F318,1,FIND(" ",F318,1)-1),AD317)</f>
        <v>H4DP17.</v>
      </c>
      <c r="AE318" s="127" t="str">
        <f t="shared" si="66"/>
        <v>H4DP17</v>
      </c>
      <c r="AF318" s="128"/>
      <c r="AG318" s="129"/>
      <c r="AH318" s="130"/>
    </row>
    <row r="319" spans="1:34" s="131" customFormat="1" ht="350.1" customHeight="1" x14ac:dyDescent="0.2">
      <c r="A319" s="117">
        <f>IF(ISBLANK(D319),"",COUNTA($D$2:D319))</f>
        <v>249</v>
      </c>
      <c r="B319" s="118">
        <f t="shared" si="69"/>
        <v>318</v>
      </c>
      <c r="C319" s="121"/>
      <c r="D319" s="121" t="s">
        <v>800</v>
      </c>
      <c r="E319" s="121" t="s">
        <v>15</v>
      </c>
      <c r="F319" s="139" t="s">
        <v>1046</v>
      </c>
      <c r="G319" s="139" t="s">
        <v>854</v>
      </c>
      <c r="H319" s="139" t="s">
        <v>1154</v>
      </c>
      <c r="I319" s="139" t="s">
        <v>1152</v>
      </c>
      <c r="J319" s="140" t="s">
        <v>1194</v>
      </c>
      <c r="K319" s="140">
        <v>1</v>
      </c>
      <c r="L319" s="160">
        <v>43858</v>
      </c>
      <c r="M319" s="160">
        <v>44165</v>
      </c>
      <c r="N319" s="145">
        <f t="shared" si="71"/>
        <v>43.857142857142854</v>
      </c>
      <c r="O319" s="121" t="s">
        <v>2192</v>
      </c>
      <c r="P319" s="121">
        <v>0</v>
      </c>
      <c r="Q319" s="146">
        <f>IF(P319/K319&gt;1,100,+P319/K319*100)</f>
        <v>0</v>
      </c>
      <c r="R319" s="123">
        <f>+N319*Q319/100</f>
        <v>0</v>
      </c>
      <c r="S319" s="123">
        <f>IF(M319&lt;=$AG$1,R319,0)</f>
        <v>0</v>
      </c>
      <c r="T319" s="123">
        <f>IF($AG$1&gt;=M319,N319,0)</f>
        <v>43.857142857142854</v>
      </c>
      <c r="U319" s="121"/>
      <c r="V319" s="125" t="str">
        <f>IF(Q319=100,"CUMPLIDA",IF(M319-$AG$1&lt;0,"VENCIDA",IF(M319-$AG$1&lt;=30,"PRÓXIMA A VENCER",IF(Q319&gt;0,"CON AVANCE","EN TERMINO"))))</f>
        <v>VENCIDA</v>
      </c>
      <c r="W319" s="125" t="str">
        <f>IF(A319&lt;&gt;"",IF(AC319=1,"VENCIDO",IF(AC319=2,"PRÓXIMO A VENCER",IF(AC319=3,"EN TERMINO",IF(AC319=4,"CON AVANCE",IF(AC319=5,"CUMPLIDO",))))),"")</f>
        <v>VENCIDO</v>
      </c>
      <c r="X319" s="180" t="s">
        <v>855</v>
      </c>
      <c r="Y319" s="117" t="str">
        <f t="shared" si="67"/>
        <v>H7DP17</v>
      </c>
      <c r="Z319" s="126">
        <f>IF(A319&lt;&gt;"",1,Z318+1)</f>
        <v>1</v>
      </c>
      <c r="AA319" s="126" t="str">
        <f t="shared" si="68"/>
        <v>H7DP17 - 1</v>
      </c>
      <c r="AB319" s="127">
        <f t="shared" si="64"/>
        <v>1</v>
      </c>
      <c r="AC319" s="127">
        <f t="shared" si="65"/>
        <v>1</v>
      </c>
      <c r="AD319" s="127" t="str">
        <f>IF(A319&lt;&gt;"",MID(F319,1,FIND(" ",F319,1)-1),AD318)</f>
        <v>H7DP17.</v>
      </c>
      <c r="AE319" s="127" t="str">
        <f t="shared" si="66"/>
        <v>H7DP17</v>
      </c>
      <c r="AF319" s="128"/>
      <c r="AG319" s="129"/>
      <c r="AH319" s="130"/>
    </row>
    <row r="320" spans="1:34" s="131" customFormat="1" ht="350.1" customHeight="1" x14ac:dyDescent="0.2">
      <c r="A320" s="117">
        <f>IF(ISBLANK(D320),"",COUNTA($D$2:D320))</f>
        <v>250</v>
      </c>
      <c r="B320" s="118">
        <f t="shared" si="69"/>
        <v>319</v>
      </c>
      <c r="C320" s="121"/>
      <c r="D320" s="121" t="s">
        <v>802</v>
      </c>
      <c r="E320" s="121" t="s">
        <v>80</v>
      </c>
      <c r="F320" s="120" t="s">
        <v>1138</v>
      </c>
      <c r="G320" s="120" t="s">
        <v>772</v>
      </c>
      <c r="H320" s="120" t="s">
        <v>1149</v>
      </c>
      <c r="I320" s="120" t="s">
        <v>1139</v>
      </c>
      <c r="J320" s="121" t="s">
        <v>1140</v>
      </c>
      <c r="K320" s="121">
        <v>4</v>
      </c>
      <c r="L320" s="158">
        <v>43859</v>
      </c>
      <c r="M320" s="158">
        <v>44224</v>
      </c>
      <c r="N320" s="145">
        <f t="shared" ref="N320:N354" si="72">(+M320-L320)/7</f>
        <v>52.142857142857146</v>
      </c>
      <c r="O320" s="121" t="s">
        <v>317</v>
      </c>
      <c r="P320" s="121">
        <v>4</v>
      </c>
      <c r="Q320" s="146">
        <f>IF(P320/K320&gt;1,100,+P320/K320*100)</f>
        <v>100</v>
      </c>
      <c r="R320" s="123">
        <f>+N320*Q320/100</f>
        <v>52.142857142857146</v>
      </c>
      <c r="S320" s="123">
        <f>IF(M320&lt;=$AG$1,R320,0)</f>
        <v>52.142857142857146</v>
      </c>
      <c r="T320" s="123">
        <f>IF($AG$1&gt;=M320,N320,0)</f>
        <v>52.142857142857146</v>
      </c>
      <c r="U320" s="121" t="s">
        <v>1527</v>
      </c>
      <c r="V320" s="125" t="str">
        <f>IF(Q320=100,"CUMPLIDA",IF(M320-$AG$1&lt;0,"VENCIDA",IF(M320-$AG$1&lt;=30,"PRÓXIMA A VENCER",IF(Q320&gt;0,"CON AVANCE","EN TERMINO"))))</f>
        <v>CUMPLIDA</v>
      </c>
      <c r="W320" s="125" t="str">
        <f>IF(A320&lt;&gt;"",IF(AC320=1,"VENCIDO",IF(AC320=2,"PRÓXIMO A VENCER",IF(AC320=3,"EN TERMINO",IF(AC320=4,"CON AVANCE",IF(AC320=5,"CUMPLIDO",))))),"")</f>
        <v>CUMPLIDO</v>
      </c>
      <c r="X320" s="180" t="s">
        <v>804</v>
      </c>
      <c r="Y320" s="117" t="str">
        <f t="shared" si="67"/>
        <v>H3AF17</v>
      </c>
      <c r="Z320" s="126">
        <f>IF(A320&lt;&gt;"",1,Z319+1)</f>
        <v>1</v>
      </c>
      <c r="AA320" s="126" t="str">
        <f t="shared" si="68"/>
        <v>H3AF17 - 1</v>
      </c>
      <c r="AB320" s="127">
        <f t="shared" si="64"/>
        <v>5</v>
      </c>
      <c r="AC320" s="127">
        <f t="shared" si="65"/>
        <v>5</v>
      </c>
      <c r="AD320" s="127" t="str">
        <f>IF(A320&lt;&gt;"",MID(F320,1,FIND(" ",F320,1)-1),AD319)</f>
        <v>H3AF17.</v>
      </c>
      <c r="AE320" s="127" t="str">
        <f t="shared" si="66"/>
        <v>H3AF17</v>
      </c>
      <c r="AF320" s="128"/>
      <c r="AG320" s="129"/>
      <c r="AH320" s="130"/>
    </row>
    <row r="321" spans="1:34" s="131" customFormat="1" ht="350.1" customHeight="1" x14ac:dyDescent="0.2">
      <c r="A321" s="117">
        <f>IF(ISBLANK(D321),"",COUNTA($D$2:D321))</f>
        <v>251</v>
      </c>
      <c r="B321" s="118">
        <f t="shared" si="69"/>
        <v>320</v>
      </c>
      <c r="C321" s="121"/>
      <c r="D321" s="121" t="s">
        <v>802</v>
      </c>
      <c r="E321" s="121" t="s">
        <v>80</v>
      </c>
      <c r="F321" s="120" t="s">
        <v>773</v>
      </c>
      <c r="G321" s="120" t="s">
        <v>774</v>
      </c>
      <c r="H321" s="120" t="s">
        <v>775</v>
      </c>
      <c r="I321" s="120" t="s">
        <v>990</v>
      </c>
      <c r="J321" s="121" t="s">
        <v>776</v>
      </c>
      <c r="K321" s="121">
        <v>3</v>
      </c>
      <c r="L321" s="158">
        <v>43313</v>
      </c>
      <c r="M321" s="158">
        <v>43497</v>
      </c>
      <c r="N321" s="145">
        <f t="shared" si="72"/>
        <v>26.285714285714285</v>
      </c>
      <c r="O321" s="121" t="s">
        <v>1712</v>
      </c>
      <c r="P321" s="121">
        <v>3</v>
      </c>
      <c r="Q321" s="146">
        <f>IF(P321/K321&gt;1,100,+P321/K321*100)</f>
        <v>100</v>
      </c>
      <c r="R321" s="123">
        <f>+N321*Q321/100</f>
        <v>26.285714285714285</v>
      </c>
      <c r="S321" s="123">
        <f>IF(M321&lt;=$AG$1,R321,0)</f>
        <v>26.285714285714285</v>
      </c>
      <c r="T321" s="123">
        <f>IF($AG$1&gt;=M321,N321,0)</f>
        <v>26.285714285714285</v>
      </c>
      <c r="U321" s="121" t="s">
        <v>1527</v>
      </c>
      <c r="V321" s="125" t="str">
        <f>IF(Q321=100,"CUMPLIDA",IF(M321-$AG$1&lt;0,"VENCIDA",IF(M321-$AG$1&lt;=30,"PRÓXIMA A VENCER",IF(Q321&gt;0,"CON AVANCE","EN TERMINO"))))</f>
        <v>CUMPLIDA</v>
      </c>
      <c r="W321" s="125" t="str">
        <f>IF(A321&lt;&gt;"",IF(AC321=1,"VENCIDO",IF(AC321=2,"PRÓXIMO A VENCER",IF(AC321=3,"EN TERMINO",IF(AC321=4,"CON AVANCE",IF(AC321=5,"CUMPLIDO",))))),"")</f>
        <v>CUMPLIDO</v>
      </c>
      <c r="X321" s="180" t="s">
        <v>804</v>
      </c>
      <c r="Y321" s="117" t="str">
        <f t="shared" si="67"/>
        <v>H7AF17</v>
      </c>
      <c r="Z321" s="126">
        <f>IF(A321&lt;&gt;"",1,Z320+1)</f>
        <v>1</v>
      </c>
      <c r="AA321" s="126" t="str">
        <f t="shared" si="68"/>
        <v>H7AF17 - 1</v>
      </c>
      <c r="AB321" s="127">
        <f t="shared" si="64"/>
        <v>5</v>
      </c>
      <c r="AC321" s="127">
        <f t="shared" si="65"/>
        <v>5</v>
      </c>
      <c r="AD321" s="127" t="str">
        <f>IF(A321&lt;&gt;"",MID(F321,1,FIND(" ",F321,1)-1),AD320)</f>
        <v>H7AF17.</v>
      </c>
      <c r="AE321" s="127" t="str">
        <f t="shared" si="66"/>
        <v>H7AF17</v>
      </c>
      <c r="AF321" s="128"/>
      <c r="AG321" s="129"/>
      <c r="AH321" s="130"/>
    </row>
    <row r="322" spans="1:34" s="131" customFormat="1" ht="350.1" customHeight="1" x14ac:dyDescent="0.2">
      <c r="A322" s="117">
        <f>IF(ISBLANK(D322),"",COUNTA($D$2:D322))</f>
        <v>252</v>
      </c>
      <c r="B322" s="118">
        <f t="shared" si="69"/>
        <v>321</v>
      </c>
      <c r="C322" s="121"/>
      <c r="D322" s="121" t="s">
        <v>711</v>
      </c>
      <c r="E322" s="121" t="s">
        <v>92</v>
      </c>
      <c r="F322" s="120" t="s">
        <v>777</v>
      </c>
      <c r="G322" s="120" t="s">
        <v>778</v>
      </c>
      <c r="H322" s="120" t="s">
        <v>779</v>
      </c>
      <c r="I322" s="120" t="s">
        <v>991</v>
      </c>
      <c r="J322" s="121" t="s">
        <v>780</v>
      </c>
      <c r="K322" s="121">
        <v>1</v>
      </c>
      <c r="L322" s="158">
        <v>43405</v>
      </c>
      <c r="M322" s="158">
        <v>43554</v>
      </c>
      <c r="N322" s="145">
        <f t="shared" si="72"/>
        <v>21.285714285714285</v>
      </c>
      <c r="O322" s="121" t="s">
        <v>331</v>
      </c>
      <c r="P322" s="121">
        <v>1</v>
      </c>
      <c r="Q322" s="146">
        <f>IF(P322/K322&gt;1,100,+P322/K322*100)</f>
        <v>100</v>
      </c>
      <c r="R322" s="123">
        <f>+N322*Q322/100</f>
        <v>21.285714285714285</v>
      </c>
      <c r="S322" s="123">
        <f>IF(M322&lt;=$AG$1,R322,0)</f>
        <v>21.285714285714285</v>
      </c>
      <c r="T322" s="123">
        <f>IF($AG$1&gt;=M322,N322,0)</f>
        <v>21.285714285714285</v>
      </c>
      <c r="U322" s="121" t="s">
        <v>1527</v>
      </c>
      <c r="V322" s="125" t="str">
        <f>IF(Q322=100,"CUMPLIDA",IF(M322-$AG$1&lt;0,"VENCIDA",IF(M322-$AG$1&lt;=30,"PRÓXIMA A VENCER",IF(Q322&gt;0,"CON AVANCE","EN TERMINO"))))</f>
        <v>CUMPLIDA</v>
      </c>
      <c r="W322" s="125" t="str">
        <f>IF(A322&lt;&gt;"",IF(AC322=1,"VENCIDO",IF(AC322=2,"PRÓXIMO A VENCER",IF(AC322=3,"EN TERMINO",IF(AC322=4,"CON AVANCE",IF(AC322=5,"CUMPLIDO",))))),"")</f>
        <v>CUMPLIDO</v>
      </c>
      <c r="X322" s="180" t="s">
        <v>804</v>
      </c>
      <c r="Y322" s="117" t="str">
        <f t="shared" si="67"/>
        <v>H18AF17</v>
      </c>
      <c r="Z322" s="126">
        <f>IF(A322&lt;&gt;"",1,Z321+1)</f>
        <v>1</v>
      </c>
      <c r="AA322" s="126" t="str">
        <f t="shared" si="68"/>
        <v>H18AF17 - 1</v>
      </c>
      <c r="AB322" s="127">
        <f t="shared" si="64"/>
        <v>5</v>
      </c>
      <c r="AC322" s="127">
        <f t="shared" si="65"/>
        <v>5</v>
      </c>
      <c r="AD322" s="127" t="str">
        <f>IF(A322&lt;&gt;"",MID(F322,1,FIND(" ",F322,1)-1),AD321)</f>
        <v>H18AF17.</v>
      </c>
      <c r="AE322" s="127" t="str">
        <f t="shared" si="66"/>
        <v>H18AF17</v>
      </c>
      <c r="AF322" s="128"/>
      <c r="AG322" s="129"/>
      <c r="AH322" s="130"/>
    </row>
    <row r="323" spans="1:34" s="131" customFormat="1" ht="350.1" customHeight="1" x14ac:dyDescent="0.2">
      <c r="A323" s="117">
        <f>IF(ISBLANK(D323),"",COUNTA($D$2:D323))</f>
        <v>253</v>
      </c>
      <c r="B323" s="118">
        <f t="shared" si="69"/>
        <v>322</v>
      </c>
      <c r="C323" s="121"/>
      <c r="D323" s="121" t="s">
        <v>802</v>
      </c>
      <c r="E323" s="126" t="s">
        <v>31</v>
      </c>
      <c r="F323" s="120" t="s">
        <v>1167</v>
      </c>
      <c r="G323" s="120" t="s">
        <v>781</v>
      </c>
      <c r="H323" s="120" t="s">
        <v>1157</v>
      </c>
      <c r="I323" s="120" t="s">
        <v>1158</v>
      </c>
      <c r="J323" s="121" t="s">
        <v>1169</v>
      </c>
      <c r="K323" s="121">
        <v>8</v>
      </c>
      <c r="L323" s="158">
        <v>43831</v>
      </c>
      <c r="M323" s="158">
        <v>43921</v>
      </c>
      <c r="N323" s="145">
        <f t="shared" si="72"/>
        <v>12.857142857142858</v>
      </c>
      <c r="O323" s="121" t="s">
        <v>1699</v>
      </c>
      <c r="P323" s="121">
        <v>8</v>
      </c>
      <c r="Q323" s="146">
        <f>IF(P323/K323&gt;1,100,+P323/K323*100)</f>
        <v>100</v>
      </c>
      <c r="R323" s="123">
        <f>+N323*Q323/100</f>
        <v>12.857142857142858</v>
      </c>
      <c r="S323" s="123">
        <f>IF(M323&lt;=$AG$1,R323,0)</f>
        <v>12.857142857142858</v>
      </c>
      <c r="T323" s="123">
        <f>IF($AG$1&gt;=M323,N323,0)</f>
        <v>12.857142857142858</v>
      </c>
      <c r="U323" s="121" t="s">
        <v>1527</v>
      </c>
      <c r="V323" s="125" t="str">
        <f>IF(Q323=100,"CUMPLIDA",IF(M323-$AG$1&lt;0,"VENCIDA",IF(M323-$AG$1&lt;=30,"PRÓXIMA A VENCER",IF(Q323&gt;0,"CON AVANCE","EN TERMINO"))))</f>
        <v>CUMPLIDA</v>
      </c>
      <c r="W323" s="125" t="str">
        <f>IF(A323&lt;&gt;"",IF(AC323=1,"VENCIDO",IF(AC323=2,"PRÓXIMO A VENCER",IF(AC323=3,"EN TERMINO",IF(AC323=4,"CON AVANCE",IF(AC323=5,"CUMPLIDO",))))),"")</f>
        <v>CUMPLIDO</v>
      </c>
      <c r="X323" s="180" t="s">
        <v>804</v>
      </c>
      <c r="Y323" s="117" t="str">
        <f t="shared" si="67"/>
        <v>H24AF17</v>
      </c>
      <c r="Z323" s="126">
        <f>IF(A323&lt;&gt;"",1,Z322+1)</f>
        <v>1</v>
      </c>
      <c r="AA323" s="126" t="str">
        <f t="shared" si="68"/>
        <v>H24AF17 - 1</v>
      </c>
      <c r="AB323" s="127">
        <f t="shared" ref="AB323:AB386" si="73">IF(V323="VENCIDA",1,IF(V323="PRÓXIMA A VENCER",2,IF(V323="EN TERMINO",3,IF(V323="CON AVANCE",4,IF(V323="CUMPLIDA",5,)))))</f>
        <v>5</v>
      </c>
      <c r="AC323" s="127">
        <f t="shared" ref="AC323:AC386" si="74">IF(Z324=Z323+1,MIN(AB323,AC324),AB323)</f>
        <v>5</v>
      </c>
      <c r="AD323" s="127" t="str">
        <f>IF(A323&lt;&gt;"",MID(F323,1,FIND(" ",F323,1)-1),AD322)</f>
        <v>H24AF17.</v>
      </c>
      <c r="AE323" s="127" t="str">
        <f t="shared" ref="AE323:AE386" si="75">IFERROR(MID(AD323,1,FIND(".",AD323,1)-1),AD323)</f>
        <v>H24AF17</v>
      </c>
      <c r="AF323" s="128"/>
      <c r="AG323" s="129"/>
      <c r="AH323" s="130"/>
    </row>
    <row r="324" spans="1:34" s="131" customFormat="1" ht="350.1" customHeight="1" x14ac:dyDescent="0.2">
      <c r="A324" s="117" t="str">
        <f>IF(ISBLANK(D324),"",COUNTA($D$2:D324))</f>
        <v/>
      </c>
      <c r="B324" s="118">
        <f t="shared" si="69"/>
        <v>323</v>
      </c>
      <c r="C324" s="121"/>
      <c r="D324" s="121"/>
      <c r="E324" s="126" t="s">
        <v>31</v>
      </c>
      <c r="F324" s="120" t="s">
        <v>1168</v>
      </c>
      <c r="G324" s="120" t="s">
        <v>781</v>
      </c>
      <c r="H324" s="120" t="s">
        <v>1157</v>
      </c>
      <c r="I324" s="120" t="s">
        <v>1161</v>
      </c>
      <c r="J324" s="121" t="s">
        <v>1170</v>
      </c>
      <c r="K324" s="121">
        <v>4</v>
      </c>
      <c r="L324" s="158">
        <v>43831</v>
      </c>
      <c r="M324" s="158">
        <v>44196</v>
      </c>
      <c r="N324" s="145">
        <f t="shared" ref="N324" si="76">(+M324-L324)/7</f>
        <v>52.142857142857146</v>
      </c>
      <c r="O324" s="121" t="s">
        <v>1699</v>
      </c>
      <c r="P324" s="121">
        <v>4</v>
      </c>
      <c r="Q324" s="146">
        <f>IF(P324/K324&gt;1,100,+P324/K324*100)</f>
        <v>100</v>
      </c>
      <c r="R324" s="123">
        <f>+N324*Q324/100</f>
        <v>52.142857142857146</v>
      </c>
      <c r="S324" s="123">
        <f>IF(M324&lt;=$AG$1,R324,0)</f>
        <v>52.142857142857146</v>
      </c>
      <c r="T324" s="123">
        <f>IF($AG$1&gt;=M324,N324,0)</f>
        <v>52.142857142857146</v>
      </c>
      <c r="U324" s="121" t="s">
        <v>1527</v>
      </c>
      <c r="V324" s="125" t="str">
        <f>IF(Q324=100,"CUMPLIDA",IF(M324-$AG$1&lt;0,"VENCIDA",IF(M324-$AG$1&lt;=30,"PRÓXIMA A VENCER",IF(Q324&gt;0,"CON AVANCE","EN TERMINO"))))</f>
        <v>CUMPLIDA</v>
      </c>
      <c r="W324" s="125" t="str">
        <f>IF(A324&lt;&gt;"",IF(AC324=1,"VENCIDO",IF(AC324=2,"PRÓXIMO A VENCER",IF(AC324=3,"EN TERMINO",IF(AC324=4,"CON AVANCE",IF(AC324=5,"CUMPLIDO",))))),"")</f>
        <v/>
      </c>
      <c r="X324" s="180" t="s">
        <v>804</v>
      </c>
      <c r="Y324" s="117" t="str">
        <f t="shared" si="67"/>
        <v>H24AF17</v>
      </c>
      <c r="Z324" s="126">
        <f>IF(A324&lt;&gt;"",1,Z323+1)</f>
        <v>2</v>
      </c>
      <c r="AA324" s="126" t="str">
        <f t="shared" si="68"/>
        <v>H24AF17 - 2</v>
      </c>
      <c r="AB324" s="127">
        <f t="shared" si="73"/>
        <v>5</v>
      </c>
      <c r="AC324" s="127">
        <f t="shared" si="74"/>
        <v>5</v>
      </c>
      <c r="AD324" s="127" t="str">
        <f>IF(A324&lt;&gt;"",MID(F324,1,FIND(" ",F324,1)-1),AD323)</f>
        <v>H24AF17.</v>
      </c>
      <c r="AE324" s="127" t="str">
        <f t="shared" si="75"/>
        <v>H24AF17</v>
      </c>
      <c r="AF324" s="128"/>
      <c r="AG324" s="129"/>
      <c r="AH324" s="130"/>
    </row>
    <row r="325" spans="1:34" s="131" customFormat="1" ht="350.1" customHeight="1" x14ac:dyDescent="0.2">
      <c r="A325" s="117">
        <f>IF(ISBLANK(D325),"",COUNTA($D$2:D325))</f>
        <v>254</v>
      </c>
      <c r="B325" s="118">
        <f t="shared" si="69"/>
        <v>324</v>
      </c>
      <c r="C325" s="121"/>
      <c r="D325" s="121" t="s">
        <v>802</v>
      </c>
      <c r="E325" s="126" t="s">
        <v>31</v>
      </c>
      <c r="F325" s="120" t="s">
        <v>782</v>
      </c>
      <c r="G325" s="120" t="s">
        <v>781</v>
      </c>
      <c r="H325" s="120" t="s">
        <v>1157</v>
      </c>
      <c r="I325" s="120" t="s">
        <v>1158</v>
      </c>
      <c r="J325" s="121" t="s">
        <v>1169</v>
      </c>
      <c r="K325" s="121">
        <v>8</v>
      </c>
      <c r="L325" s="158">
        <v>43831</v>
      </c>
      <c r="M325" s="158">
        <v>43921</v>
      </c>
      <c r="N325" s="145">
        <f t="shared" si="72"/>
        <v>12.857142857142858</v>
      </c>
      <c r="O325" s="121" t="s">
        <v>1699</v>
      </c>
      <c r="P325" s="121">
        <v>8</v>
      </c>
      <c r="Q325" s="146">
        <f>IF(P325/K325&gt;1,100,+P325/K325*100)</f>
        <v>100</v>
      </c>
      <c r="R325" s="123">
        <f>+N325*Q325/100</f>
        <v>12.857142857142858</v>
      </c>
      <c r="S325" s="123">
        <f>IF(M325&lt;=$AG$1,R325,0)</f>
        <v>12.857142857142858</v>
      </c>
      <c r="T325" s="123">
        <f>IF($AG$1&gt;=M325,N325,0)</f>
        <v>12.857142857142858</v>
      </c>
      <c r="U325" s="121" t="s">
        <v>1527</v>
      </c>
      <c r="V325" s="125" t="str">
        <f>IF(Q325=100,"CUMPLIDA",IF(M325-$AG$1&lt;0,"VENCIDA",IF(M325-$AG$1&lt;=30,"PRÓXIMA A VENCER",IF(Q325&gt;0,"CON AVANCE","EN TERMINO"))))</f>
        <v>CUMPLIDA</v>
      </c>
      <c r="W325" s="125" t="str">
        <f>IF(A325&lt;&gt;"",IF(AC325=1,"VENCIDO",IF(AC325=2,"PRÓXIMO A VENCER",IF(AC325=3,"EN TERMINO",IF(AC325=4,"CON AVANCE",IF(AC325=5,"CUMPLIDO",))))),"")</f>
        <v>CUMPLIDO</v>
      </c>
      <c r="X325" s="180" t="s">
        <v>804</v>
      </c>
      <c r="Y325" s="117" t="str">
        <f t="shared" si="67"/>
        <v>H25AF17</v>
      </c>
      <c r="Z325" s="126">
        <f>IF(A325&lt;&gt;"",1,Z324+1)</f>
        <v>1</v>
      </c>
      <c r="AA325" s="126" t="str">
        <f t="shared" si="68"/>
        <v>H25AF17 - 1</v>
      </c>
      <c r="AB325" s="127">
        <f t="shared" si="73"/>
        <v>5</v>
      </c>
      <c r="AC325" s="127">
        <f t="shared" si="74"/>
        <v>5</v>
      </c>
      <c r="AD325" s="127" t="str">
        <f>IF(A325&lt;&gt;"",MID(F325,1,FIND(" ",F325,1)-1),AD324)</f>
        <v>H25AF17.</v>
      </c>
      <c r="AE325" s="127" t="str">
        <f t="shared" si="75"/>
        <v>H25AF17</v>
      </c>
      <c r="AF325" s="128"/>
      <c r="AG325" s="129"/>
      <c r="AH325" s="130"/>
    </row>
    <row r="326" spans="1:34" s="131" customFormat="1" ht="350.1" customHeight="1" x14ac:dyDescent="0.2">
      <c r="A326" s="117" t="str">
        <f>IF(ISBLANK(D326),"",COUNTA($D$2:D326))</f>
        <v/>
      </c>
      <c r="B326" s="118">
        <f t="shared" si="69"/>
        <v>325</v>
      </c>
      <c r="C326" s="121"/>
      <c r="D326" s="121"/>
      <c r="E326" s="126" t="s">
        <v>31</v>
      </c>
      <c r="F326" s="120" t="s">
        <v>783</v>
      </c>
      <c r="G326" s="120" t="s">
        <v>781</v>
      </c>
      <c r="H326" s="120" t="s">
        <v>1157</v>
      </c>
      <c r="I326" s="120" t="s">
        <v>1161</v>
      </c>
      <c r="J326" s="121" t="s">
        <v>1170</v>
      </c>
      <c r="K326" s="121">
        <v>4</v>
      </c>
      <c r="L326" s="158">
        <v>43831</v>
      </c>
      <c r="M326" s="158">
        <v>44196</v>
      </c>
      <c r="N326" s="145">
        <f t="shared" si="72"/>
        <v>52.142857142857146</v>
      </c>
      <c r="O326" s="121" t="s">
        <v>1699</v>
      </c>
      <c r="P326" s="121">
        <v>4</v>
      </c>
      <c r="Q326" s="146">
        <f>IF(P326/K326&gt;1,100,+P326/K326*100)</f>
        <v>100</v>
      </c>
      <c r="R326" s="123">
        <f>+N326*Q326/100</f>
        <v>52.142857142857146</v>
      </c>
      <c r="S326" s="123">
        <f>IF(M326&lt;=$AG$1,R326,0)</f>
        <v>52.142857142857146</v>
      </c>
      <c r="T326" s="123">
        <f>IF($AG$1&gt;=M326,N326,0)</f>
        <v>52.142857142857146</v>
      </c>
      <c r="U326" s="121" t="s">
        <v>1527</v>
      </c>
      <c r="V326" s="125" t="str">
        <f>IF(Q326=100,"CUMPLIDA",IF(M326-$AG$1&lt;0,"VENCIDA",IF(M326-$AG$1&lt;=30,"PRÓXIMA A VENCER",IF(Q326&gt;0,"CON AVANCE","EN TERMINO"))))</f>
        <v>CUMPLIDA</v>
      </c>
      <c r="W326" s="125" t="str">
        <f>IF(A326&lt;&gt;"",IF(AC326=1,"VENCIDO",IF(AC326=2,"PRÓXIMO A VENCER",IF(AC326=3,"EN TERMINO",IF(AC326=4,"CON AVANCE",IF(AC326=5,"CUMPLIDO",))))),"")</f>
        <v/>
      </c>
      <c r="X326" s="180" t="s">
        <v>804</v>
      </c>
      <c r="Y326" s="117" t="str">
        <f t="shared" si="67"/>
        <v>H25AF17</v>
      </c>
      <c r="Z326" s="126">
        <f>IF(A326&lt;&gt;"",1,Z325+1)</f>
        <v>2</v>
      </c>
      <c r="AA326" s="126" t="str">
        <f t="shared" si="68"/>
        <v>H25AF17 - 2</v>
      </c>
      <c r="AB326" s="127">
        <f t="shared" si="73"/>
        <v>5</v>
      </c>
      <c r="AC326" s="127">
        <f t="shared" si="74"/>
        <v>5</v>
      </c>
      <c r="AD326" s="127" t="str">
        <f>IF(A326&lt;&gt;"",MID(F326,1,FIND(" ",F326,1)-1),AD325)</f>
        <v>H25AF17.</v>
      </c>
      <c r="AE326" s="127" t="str">
        <f t="shared" si="75"/>
        <v>H25AF17</v>
      </c>
      <c r="AF326" s="128"/>
      <c r="AG326" s="129"/>
      <c r="AH326" s="130"/>
    </row>
    <row r="327" spans="1:34" s="131" customFormat="1" ht="350.1" customHeight="1" x14ac:dyDescent="0.2">
      <c r="A327" s="117">
        <f>IF(ISBLANK(D327),"",COUNTA($D$2:D327))</f>
        <v>255</v>
      </c>
      <c r="B327" s="118">
        <f t="shared" si="69"/>
        <v>326</v>
      </c>
      <c r="C327" s="121"/>
      <c r="D327" s="121" t="s">
        <v>802</v>
      </c>
      <c r="E327" s="126" t="s">
        <v>31</v>
      </c>
      <c r="F327" s="120" t="s">
        <v>1171</v>
      </c>
      <c r="G327" s="120" t="s">
        <v>781</v>
      </c>
      <c r="H327" s="120" t="s">
        <v>1157</v>
      </c>
      <c r="I327" s="120" t="s">
        <v>1158</v>
      </c>
      <c r="J327" s="121" t="s">
        <v>1169</v>
      </c>
      <c r="K327" s="121">
        <v>8</v>
      </c>
      <c r="L327" s="158">
        <v>43831</v>
      </c>
      <c r="M327" s="158">
        <v>43921</v>
      </c>
      <c r="N327" s="145">
        <f t="shared" si="72"/>
        <v>12.857142857142858</v>
      </c>
      <c r="O327" s="121" t="s">
        <v>1699</v>
      </c>
      <c r="P327" s="121">
        <v>8</v>
      </c>
      <c r="Q327" s="146">
        <f>IF(P327/K327&gt;1,100,+P327/K327*100)</f>
        <v>100</v>
      </c>
      <c r="R327" s="123">
        <f>+N327*Q327/100</f>
        <v>12.857142857142858</v>
      </c>
      <c r="S327" s="123">
        <f>IF(M327&lt;=$AG$1,R327,0)</f>
        <v>12.857142857142858</v>
      </c>
      <c r="T327" s="123">
        <f>IF($AG$1&gt;=M327,N327,0)</f>
        <v>12.857142857142858</v>
      </c>
      <c r="U327" s="121" t="s">
        <v>1527</v>
      </c>
      <c r="V327" s="125" t="str">
        <f>IF(Q327=100,"CUMPLIDA",IF(M327-$AG$1&lt;0,"VENCIDA",IF(M327-$AG$1&lt;=30,"PRÓXIMA A VENCER",IF(Q327&gt;0,"CON AVANCE","EN TERMINO"))))</f>
        <v>CUMPLIDA</v>
      </c>
      <c r="W327" s="125" t="str">
        <f>IF(A327&lt;&gt;"",IF(AC327=1,"VENCIDO",IF(AC327=2,"PRÓXIMO A VENCER",IF(AC327=3,"EN TERMINO",IF(AC327=4,"CON AVANCE",IF(AC327=5,"CUMPLIDO",))))),"")</f>
        <v>CUMPLIDO</v>
      </c>
      <c r="X327" s="180" t="s">
        <v>804</v>
      </c>
      <c r="Y327" s="117" t="str">
        <f t="shared" si="67"/>
        <v>H26AF17</v>
      </c>
      <c r="Z327" s="126">
        <f>IF(A327&lt;&gt;"",1,Z326+1)</f>
        <v>1</v>
      </c>
      <c r="AA327" s="126" t="str">
        <f t="shared" si="68"/>
        <v>H26AF17 - 1</v>
      </c>
      <c r="AB327" s="127">
        <f t="shared" si="73"/>
        <v>5</v>
      </c>
      <c r="AC327" s="127">
        <f t="shared" si="74"/>
        <v>5</v>
      </c>
      <c r="AD327" s="127" t="str">
        <f>IF(A327&lt;&gt;"",MID(F327,1,FIND(" ",F327,1)-1),AD326)</f>
        <v>H26AF17.</v>
      </c>
      <c r="AE327" s="127" t="str">
        <f t="shared" si="75"/>
        <v>H26AF17</v>
      </c>
      <c r="AF327" s="128"/>
      <c r="AG327" s="129"/>
      <c r="AH327" s="130"/>
    </row>
    <row r="328" spans="1:34" s="131" customFormat="1" ht="350.1" customHeight="1" x14ac:dyDescent="0.2">
      <c r="A328" s="117" t="str">
        <f>IF(ISBLANK(D328),"",COUNTA($D$2:D328))</f>
        <v/>
      </c>
      <c r="B328" s="118">
        <f t="shared" si="69"/>
        <v>327</v>
      </c>
      <c r="C328" s="121"/>
      <c r="D328" s="121"/>
      <c r="E328" s="126" t="s">
        <v>31</v>
      </c>
      <c r="F328" s="120" t="s">
        <v>1172</v>
      </c>
      <c r="G328" s="120" t="s">
        <v>781</v>
      </c>
      <c r="H328" s="120" t="s">
        <v>1157</v>
      </c>
      <c r="I328" s="120" t="s">
        <v>1161</v>
      </c>
      <c r="J328" s="121" t="s">
        <v>1170</v>
      </c>
      <c r="K328" s="121">
        <v>4</v>
      </c>
      <c r="L328" s="158">
        <v>43831</v>
      </c>
      <c r="M328" s="158">
        <v>44196</v>
      </c>
      <c r="N328" s="145">
        <f t="shared" ref="N328" si="77">(+M328-L328)/7</f>
        <v>52.142857142857146</v>
      </c>
      <c r="O328" s="121" t="s">
        <v>1699</v>
      </c>
      <c r="P328" s="121">
        <v>4</v>
      </c>
      <c r="Q328" s="146">
        <f>IF(P328/K328&gt;1,100,+P328/K328*100)</f>
        <v>100</v>
      </c>
      <c r="R328" s="123">
        <f>+N328*Q328/100</f>
        <v>52.142857142857146</v>
      </c>
      <c r="S328" s="123">
        <f>IF(M328&lt;=$AG$1,R328,0)</f>
        <v>52.142857142857146</v>
      </c>
      <c r="T328" s="123">
        <f>IF($AG$1&gt;=M328,N328,0)</f>
        <v>52.142857142857146</v>
      </c>
      <c r="U328" s="121" t="s">
        <v>1527</v>
      </c>
      <c r="V328" s="125" t="str">
        <f>IF(Q328=100,"CUMPLIDA",IF(M328-$AG$1&lt;0,"VENCIDA",IF(M328-$AG$1&lt;=30,"PRÓXIMA A VENCER",IF(Q328&gt;0,"CON AVANCE","EN TERMINO"))))</f>
        <v>CUMPLIDA</v>
      </c>
      <c r="W328" s="125" t="str">
        <f>IF(A328&lt;&gt;"",IF(AC328=1,"VENCIDO",IF(AC328=2,"PRÓXIMO A VENCER",IF(AC328=3,"EN TERMINO",IF(AC328=4,"CON AVANCE",IF(AC328=5,"CUMPLIDO",))))),"")</f>
        <v/>
      </c>
      <c r="X328" s="180" t="s">
        <v>804</v>
      </c>
      <c r="Y328" s="117" t="str">
        <f t="shared" si="67"/>
        <v>H26AF17</v>
      </c>
      <c r="Z328" s="126">
        <f>IF(A328&lt;&gt;"",1,Z327+1)</f>
        <v>2</v>
      </c>
      <c r="AA328" s="126" t="str">
        <f t="shared" si="68"/>
        <v>H26AF17 - 2</v>
      </c>
      <c r="AB328" s="127">
        <f t="shared" si="73"/>
        <v>5</v>
      </c>
      <c r="AC328" s="127">
        <f t="shared" si="74"/>
        <v>5</v>
      </c>
      <c r="AD328" s="127" t="str">
        <f>IF(A328&lt;&gt;"",MID(F328,1,FIND(" ",F328,1)-1),AD327)</f>
        <v>H26AF17.</v>
      </c>
      <c r="AE328" s="127" t="str">
        <f t="shared" si="75"/>
        <v>H26AF17</v>
      </c>
      <c r="AF328" s="128"/>
      <c r="AG328" s="129"/>
      <c r="AH328" s="130"/>
    </row>
    <row r="329" spans="1:34" s="131" customFormat="1" ht="350.1" customHeight="1" x14ac:dyDescent="0.2">
      <c r="A329" s="117">
        <f>IF(ISBLANK(D329),"",COUNTA($D$2:D329))</f>
        <v>256</v>
      </c>
      <c r="B329" s="118">
        <f t="shared" si="69"/>
        <v>328</v>
      </c>
      <c r="C329" s="121"/>
      <c r="D329" s="121" t="s">
        <v>802</v>
      </c>
      <c r="E329" s="126" t="s">
        <v>31</v>
      </c>
      <c r="F329" s="120" t="s">
        <v>784</v>
      </c>
      <c r="G329" s="120" t="s">
        <v>781</v>
      </c>
      <c r="H329" s="120" t="s">
        <v>1157</v>
      </c>
      <c r="I329" s="120" t="s">
        <v>1158</v>
      </c>
      <c r="J329" s="121" t="s">
        <v>1169</v>
      </c>
      <c r="K329" s="121">
        <v>8</v>
      </c>
      <c r="L329" s="158">
        <v>43831</v>
      </c>
      <c r="M329" s="158">
        <v>43921</v>
      </c>
      <c r="N329" s="145">
        <f t="shared" si="72"/>
        <v>12.857142857142858</v>
      </c>
      <c r="O329" s="121" t="s">
        <v>1699</v>
      </c>
      <c r="P329" s="121">
        <v>8</v>
      </c>
      <c r="Q329" s="146">
        <f>IF(P329/K329&gt;1,100,+P329/K329*100)</f>
        <v>100</v>
      </c>
      <c r="R329" s="123">
        <f>+N329*Q329/100</f>
        <v>12.857142857142858</v>
      </c>
      <c r="S329" s="123">
        <f>IF(M329&lt;=$AG$1,R329,0)</f>
        <v>12.857142857142858</v>
      </c>
      <c r="T329" s="123">
        <f>IF($AG$1&gt;=M329,N329,0)</f>
        <v>12.857142857142858</v>
      </c>
      <c r="U329" s="121" t="s">
        <v>1527</v>
      </c>
      <c r="V329" s="125" t="str">
        <f>IF(Q329=100,"CUMPLIDA",IF(M329-$AG$1&lt;0,"VENCIDA",IF(M329-$AG$1&lt;=30,"PRÓXIMA A VENCER",IF(Q329&gt;0,"CON AVANCE","EN TERMINO"))))</f>
        <v>CUMPLIDA</v>
      </c>
      <c r="W329" s="125" t="str">
        <f>IF(A329&lt;&gt;"",IF(AC329=1,"VENCIDO",IF(AC329=2,"PRÓXIMO A VENCER",IF(AC329=3,"EN TERMINO",IF(AC329=4,"CON AVANCE",IF(AC329=5,"CUMPLIDO",))))),"")</f>
        <v>CUMPLIDO</v>
      </c>
      <c r="X329" s="180" t="s">
        <v>804</v>
      </c>
      <c r="Y329" s="117" t="str">
        <f t="shared" ref="Y329:Y392" si="78">AE329</f>
        <v>H27AF17</v>
      </c>
      <c r="Z329" s="126">
        <f>IF(A329&lt;&gt;"",1,Z328+1)</f>
        <v>1</v>
      </c>
      <c r="AA329" s="126" t="str">
        <f t="shared" ref="AA329:AA392" si="79">CONCATENATE(Y329," - ",Z329)</f>
        <v>H27AF17 - 1</v>
      </c>
      <c r="AB329" s="127">
        <f t="shared" si="73"/>
        <v>5</v>
      </c>
      <c r="AC329" s="127">
        <f t="shared" si="74"/>
        <v>5</v>
      </c>
      <c r="AD329" s="127" t="str">
        <f>IF(A329&lt;&gt;"",MID(F329,1,FIND(" ",F329,1)-1),AD328)</f>
        <v>H27AF17.</v>
      </c>
      <c r="AE329" s="127" t="str">
        <f t="shared" si="75"/>
        <v>H27AF17</v>
      </c>
      <c r="AF329" s="128"/>
      <c r="AG329" s="129"/>
      <c r="AH329" s="130"/>
    </row>
    <row r="330" spans="1:34" s="131" customFormat="1" ht="350.1" customHeight="1" x14ac:dyDescent="0.2">
      <c r="A330" s="117" t="str">
        <f>IF(ISBLANK(D330),"",COUNTA($D$2:D330))</f>
        <v/>
      </c>
      <c r="B330" s="118">
        <f t="shared" ref="B330:B393" si="80">ROW()-1</f>
        <v>329</v>
      </c>
      <c r="C330" s="121"/>
      <c r="D330" s="121"/>
      <c r="E330" s="126" t="s">
        <v>31</v>
      </c>
      <c r="F330" s="120" t="s">
        <v>785</v>
      </c>
      <c r="G330" s="120" t="s">
        <v>781</v>
      </c>
      <c r="H330" s="120" t="s">
        <v>1157</v>
      </c>
      <c r="I330" s="120" t="s">
        <v>1161</v>
      </c>
      <c r="J330" s="121" t="s">
        <v>1170</v>
      </c>
      <c r="K330" s="121">
        <v>4</v>
      </c>
      <c r="L330" s="158">
        <v>43831</v>
      </c>
      <c r="M330" s="158">
        <v>44196</v>
      </c>
      <c r="N330" s="145">
        <f t="shared" si="72"/>
        <v>52.142857142857146</v>
      </c>
      <c r="O330" s="121" t="s">
        <v>1699</v>
      </c>
      <c r="P330" s="121">
        <v>4</v>
      </c>
      <c r="Q330" s="146">
        <f>IF(P330/K330&gt;1,100,+P330/K330*100)</f>
        <v>100</v>
      </c>
      <c r="R330" s="123">
        <f>+N330*Q330/100</f>
        <v>52.142857142857146</v>
      </c>
      <c r="S330" s="123">
        <f>IF(M330&lt;=$AG$1,R330,0)</f>
        <v>52.142857142857146</v>
      </c>
      <c r="T330" s="123">
        <f>IF($AG$1&gt;=M330,N330,0)</f>
        <v>52.142857142857146</v>
      </c>
      <c r="U330" s="121" t="s">
        <v>1527</v>
      </c>
      <c r="V330" s="125" t="str">
        <f>IF(Q330=100,"CUMPLIDA",IF(M330-$AG$1&lt;0,"VENCIDA",IF(M330-$AG$1&lt;=30,"PRÓXIMA A VENCER",IF(Q330&gt;0,"CON AVANCE","EN TERMINO"))))</f>
        <v>CUMPLIDA</v>
      </c>
      <c r="W330" s="125" t="str">
        <f>IF(A330&lt;&gt;"",IF(AC330=1,"VENCIDO",IF(AC330=2,"PRÓXIMO A VENCER",IF(AC330=3,"EN TERMINO",IF(AC330=4,"CON AVANCE",IF(AC330=5,"CUMPLIDO",))))),"")</f>
        <v/>
      </c>
      <c r="X330" s="180" t="s">
        <v>804</v>
      </c>
      <c r="Y330" s="117" t="str">
        <f t="shared" si="78"/>
        <v>H27AF17</v>
      </c>
      <c r="Z330" s="126">
        <f>IF(A330&lt;&gt;"",1,Z329+1)</f>
        <v>2</v>
      </c>
      <c r="AA330" s="126" t="str">
        <f t="shared" si="79"/>
        <v>H27AF17 - 2</v>
      </c>
      <c r="AB330" s="127">
        <f t="shared" si="73"/>
        <v>5</v>
      </c>
      <c r="AC330" s="127">
        <f t="shared" si="74"/>
        <v>5</v>
      </c>
      <c r="AD330" s="127" t="str">
        <f>IF(A330&lt;&gt;"",MID(F330,1,FIND(" ",F330,1)-1),AD329)</f>
        <v>H27AF17.</v>
      </c>
      <c r="AE330" s="127" t="str">
        <f t="shared" si="75"/>
        <v>H27AF17</v>
      </c>
      <c r="AF330" s="128"/>
      <c r="AG330" s="129"/>
      <c r="AH330" s="130"/>
    </row>
    <row r="331" spans="1:34" s="131" customFormat="1" ht="350.1" customHeight="1" x14ac:dyDescent="0.2">
      <c r="A331" s="117">
        <f>IF(ISBLANK(D331),"",COUNTA($D$2:D331))</f>
        <v>257</v>
      </c>
      <c r="B331" s="118">
        <f t="shared" si="80"/>
        <v>330</v>
      </c>
      <c r="C331" s="121"/>
      <c r="D331" s="121" t="s">
        <v>802</v>
      </c>
      <c r="E331" s="126" t="s">
        <v>31</v>
      </c>
      <c r="F331" s="120" t="s">
        <v>786</v>
      </c>
      <c r="G331" s="120" t="s">
        <v>781</v>
      </c>
      <c r="H331" s="120" t="s">
        <v>1157</v>
      </c>
      <c r="I331" s="120" t="s">
        <v>1158</v>
      </c>
      <c r="J331" s="121" t="s">
        <v>1169</v>
      </c>
      <c r="K331" s="121">
        <v>8</v>
      </c>
      <c r="L331" s="158">
        <v>43831</v>
      </c>
      <c r="M331" s="158">
        <v>43921</v>
      </c>
      <c r="N331" s="145">
        <f t="shared" si="72"/>
        <v>12.857142857142858</v>
      </c>
      <c r="O331" s="121" t="s">
        <v>1699</v>
      </c>
      <c r="P331" s="121">
        <v>8</v>
      </c>
      <c r="Q331" s="146">
        <f>IF(P331/K331&gt;1,100,+P331/K331*100)</f>
        <v>100</v>
      </c>
      <c r="R331" s="123">
        <f>+N331*Q331/100</f>
        <v>12.857142857142858</v>
      </c>
      <c r="S331" s="123">
        <f>IF(M331&lt;=$AG$1,R331,0)</f>
        <v>12.857142857142858</v>
      </c>
      <c r="T331" s="123">
        <f>IF($AG$1&gt;=M331,N331,0)</f>
        <v>12.857142857142858</v>
      </c>
      <c r="U331" s="121" t="s">
        <v>1527</v>
      </c>
      <c r="V331" s="125" t="str">
        <f>IF(Q331=100,"CUMPLIDA",IF(M331-$AG$1&lt;0,"VENCIDA",IF(M331-$AG$1&lt;=30,"PRÓXIMA A VENCER",IF(Q331&gt;0,"CON AVANCE","EN TERMINO"))))</f>
        <v>CUMPLIDA</v>
      </c>
      <c r="W331" s="125" t="str">
        <f>IF(A331&lt;&gt;"",IF(AC331=1,"VENCIDO",IF(AC331=2,"PRÓXIMO A VENCER",IF(AC331=3,"EN TERMINO",IF(AC331=4,"CON AVANCE",IF(AC331=5,"CUMPLIDO",))))),"")</f>
        <v>CUMPLIDO</v>
      </c>
      <c r="X331" s="180" t="s">
        <v>804</v>
      </c>
      <c r="Y331" s="117" t="str">
        <f t="shared" si="78"/>
        <v>H28AF17</v>
      </c>
      <c r="Z331" s="126">
        <f>IF(A331&lt;&gt;"",1,Z330+1)</f>
        <v>1</v>
      </c>
      <c r="AA331" s="126" t="str">
        <f t="shared" si="79"/>
        <v>H28AF17 - 1</v>
      </c>
      <c r="AB331" s="127">
        <f t="shared" si="73"/>
        <v>5</v>
      </c>
      <c r="AC331" s="127">
        <f t="shared" si="74"/>
        <v>5</v>
      </c>
      <c r="AD331" s="127" t="str">
        <f>IF(A331&lt;&gt;"",MID(F331,1,FIND(" ",F331,1)-1),AD330)</f>
        <v>H28AF17.</v>
      </c>
      <c r="AE331" s="127" t="str">
        <f t="shared" si="75"/>
        <v>H28AF17</v>
      </c>
      <c r="AF331" s="128"/>
      <c r="AG331" s="129"/>
      <c r="AH331" s="130"/>
    </row>
    <row r="332" spans="1:34" s="131" customFormat="1" ht="350.1" customHeight="1" x14ac:dyDescent="0.2">
      <c r="A332" s="117" t="str">
        <f>IF(ISBLANK(D332),"",COUNTA($D$2:D332))</f>
        <v/>
      </c>
      <c r="B332" s="118">
        <f t="shared" si="80"/>
        <v>331</v>
      </c>
      <c r="C332" s="121"/>
      <c r="D332" s="121"/>
      <c r="E332" s="126" t="s">
        <v>31</v>
      </c>
      <c r="F332" s="120" t="s">
        <v>787</v>
      </c>
      <c r="G332" s="120" t="s">
        <v>781</v>
      </c>
      <c r="H332" s="120" t="s">
        <v>1157</v>
      </c>
      <c r="I332" s="120" t="s">
        <v>1161</v>
      </c>
      <c r="J332" s="121" t="s">
        <v>1170</v>
      </c>
      <c r="K332" s="121">
        <v>4</v>
      </c>
      <c r="L332" s="158">
        <v>43831</v>
      </c>
      <c r="M332" s="158">
        <v>44196</v>
      </c>
      <c r="N332" s="145">
        <f t="shared" si="72"/>
        <v>52.142857142857146</v>
      </c>
      <c r="O332" s="121" t="s">
        <v>1699</v>
      </c>
      <c r="P332" s="121">
        <v>4</v>
      </c>
      <c r="Q332" s="146">
        <f>IF(P332/K332&gt;1,100,+P332/K332*100)</f>
        <v>100</v>
      </c>
      <c r="R332" s="123">
        <f>+N332*Q332/100</f>
        <v>52.142857142857146</v>
      </c>
      <c r="S332" s="123">
        <f>IF(M332&lt;=$AG$1,R332,0)</f>
        <v>52.142857142857146</v>
      </c>
      <c r="T332" s="123">
        <f>IF($AG$1&gt;=M332,N332,0)</f>
        <v>52.142857142857146</v>
      </c>
      <c r="U332" s="121" t="s">
        <v>1527</v>
      </c>
      <c r="V332" s="125" t="str">
        <f>IF(Q332=100,"CUMPLIDA",IF(M332-$AG$1&lt;0,"VENCIDA",IF(M332-$AG$1&lt;=30,"PRÓXIMA A VENCER",IF(Q332&gt;0,"CON AVANCE","EN TERMINO"))))</f>
        <v>CUMPLIDA</v>
      </c>
      <c r="W332" s="125" t="str">
        <f>IF(A332&lt;&gt;"",IF(AC332=1,"VENCIDO",IF(AC332=2,"PRÓXIMO A VENCER",IF(AC332=3,"EN TERMINO",IF(AC332=4,"CON AVANCE",IF(AC332=5,"CUMPLIDO",))))),"")</f>
        <v/>
      </c>
      <c r="X332" s="180" t="s">
        <v>804</v>
      </c>
      <c r="Y332" s="117" t="str">
        <f t="shared" si="78"/>
        <v>H28AF17</v>
      </c>
      <c r="Z332" s="126">
        <f>IF(A332&lt;&gt;"",1,Z331+1)</f>
        <v>2</v>
      </c>
      <c r="AA332" s="126" t="str">
        <f t="shared" si="79"/>
        <v>H28AF17 - 2</v>
      </c>
      <c r="AB332" s="127">
        <f t="shared" si="73"/>
        <v>5</v>
      </c>
      <c r="AC332" s="127">
        <f t="shared" si="74"/>
        <v>5</v>
      </c>
      <c r="AD332" s="127" t="str">
        <f>IF(A332&lt;&gt;"",MID(F332,1,FIND(" ",F332,1)-1),AD331)</f>
        <v>H28AF17.</v>
      </c>
      <c r="AE332" s="127" t="str">
        <f t="shared" si="75"/>
        <v>H28AF17</v>
      </c>
      <c r="AF332" s="128"/>
      <c r="AG332" s="129"/>
      <c r="AH332" s="130"/>
    </row>
    <row r="333" spans="1:34" s="131" customFormat="1" ht="350.1" customHeight="1" x14ac:dyDescent="0.2">
      <c r="A333" s="117">
        <f>IF(ISBLANK(D333),"",COUNTA($D$2:D333))</f>
        <v>258</v>
      </c>
      <c r="B333" s="118">
        <f t="shared" si="80"/>
        <v>332</v>
      </c>
      <c r="C333" s="121"/>
      <c r="D333" s="121" t="s">
        <v>802</v>
      </c>
      <c r="E333" s="126" t="s">
        <v>31</v>
      </c>
      <c r="F333" s="120" t="s">
        <v>1173</v>
      </c>
      <c r="G333" s="120" t="s">
        <v>781</v>
      </c>
      <c r="H333" s="120" t="s">
        <v>1157</v>
      </c>
      <c r="I333" s="120" t="s">
        <v>1158</v>
      </c>
      <c r="J333" s="121" t="s">
        <v>1169</v>
      </c>
      <c r="K333" s="121">
        <v>8</v>
      </c>
      <c r="L333" s="158">
        <v>43831</v>
      </c>
      <c r="M333" s="158">
        <v>43921</v>
      </c>
      <c r="N333" s="145">
        <f t="shared" si="72"/>
        <v>12.857142857142858</v>
      </c>
      <c r="O333" s="121" t="s">
        <v>1699</v>
      </c>
      <c r="P333" s="121">
        <v>8</v>
      </c>
      <c r="Q333" s="146">
        <f>IF(P333/K333&gt;1,100,+P333/K333*100)</f>
        <v>100</v>
      </c>
      <c r="R333" s="123">
        <f>+N333*Q333/100</f>
        <v>12.857142857142858</v>
      </c>
      <c r="S333" s="123">
        <f>IF(M333&lt;=$AG$1,R333,0)</f>
        <v>12.857142857142858</v>
      </c>
      <c r="T333" s="123">
        <f>IF($AG$1&gt;=M333,N333,0)</f>
        <v>12.857142857142858</v>
      </c>
      <c r="U333" s="121" t="s">
        <v>1527</v>
      </c>
      <c r="V333" s="125" t="str">
        <f>IF(Q333=100,"CUMPLIDA",IF(M333-$AG$1&lt;0,"VENCIDA",IF(M333-$AG$1&lt;=30,"PRÓXIMA A VENCER",IF(Q333&gt;0,"CON AVANCE","EN TERMINO"))))</f>
        <v>CUMPLIDA</v>
      </c>
      <c r="W333" s="125" t="str">
        <f>IF(A333&lt;&gt;"",IF(AC333=1,"VENCIDO",IF(AC333=2,"PRÓXIMO A VENCER",IF(AC333=3,"EN TERMINO",IF(AC333=4,"CON AVANCE",IF(AC333=5,"CUMPLIDO",))))),"")</f>
        <v>CUMPLIDO</v>
      </c>
      <c r="X333" s="180" t="s">
        <v>804</v>
      </c>
      <c r="Y333" s="117" t="str">
        <f t="shared" si="78"/>
        <v>H29AF17</v>
      </c>
      <c r="Z333" s="126">
        <f>IF(A333&lt;&gt;"",1,Z332+1)</f>
        <v>1</v>
      </c>
      <c r="AA333" s="126" t="str">
        <f t="shared" si="79"/>
        <v>H29AF17 - 1</v>
      </c>
      <c r="AB333" s="127">
        <f t="shared" si="73"/>
        <v>5</v>
      </c>
      <c r="AC333" s="127">
        <f t="shared" si="74"/>
        <v>5</v>
      </c>
      <c r="AD333" s="127" t="str">
        <f>IF(A333&lt;&gt;"",MID(F333,1,FIND(" ",F333,1)-1),AD332)</f>
        <v>H29AF17.</v>
      </c>
      <c r="AE333" s="127" t="str">
        <f t="shared" si="75"/>
        <v>H29AF17</v>
      </c>
      <c r="AF333" s="128"/>
      <c r="AG333" s="129"/>
      <c r="AH333" s="130"/>
    </row>
    <row r="334" spans="1:34" s="131" customFormat="1" ht="350.1" customHeight="1" x14ac:dyDescent="0.2">
      <c r="A334" s="117" t="str">
        <f>IF(ISBLANK(D334),"",COUNTA($D$2:D334))</f>
        <v/>
      </c>
      <c r="B334" s="118">
        <f t="shared" si="80"/>
        <v>333</v>
      </c>
      <c r="C334" s="121"/>
      <c r="D334" s="121"/>
      <c r="E334" s="126" t="s">
        <v>31</v>
      </c>
      <c r="F334" s="120" t="s">
        <v>1174</v>
      </c>
      <c r="G334" s="120" t="s">
        <v>781</v>
      </c>
      <c r="H334" s="120" t="s">
        <v>1157</v>
      </c>
      <c r="I334" s="120" t="s">
        <v>1161</v>
      </c>
      <c r="J334" s="121" t="s">
        <v>1170</v>
      </c>
      <c r="K334" s="121">
        <v>4</v>
      </c>
      <c r="L334" s="158">
        <v>43831</v>
      </c>
      <c r="M334" s="158">
        <v>44196</v>
      </c>
      <c r="N334" s="145">
        <f t="shared" ref="N334" si="81">(+M334-L334)/7</f>
        <v>52.142857142857146</v>
      </c>
      <c r="O334" s="121" t="s">
        <v>1699</v>
      </c>
      <c r="P334" s="121">
        <v>4</v>
      </c>
      <c r="Q334" s="146">
        <f>IF(P334/K334&gt;1,100,+P334/K334*100)</f>
        <v>100</v>
      </c>
      <c r="R334" s="123">
        <f>+N334*Q334/100</f>
        <v>52.142857142857146</v>
      </c>
      <c r="S334" s="123">
        <f>IF(M334&lt;=$AG$1,R334,0)</f>
        <v>52.142857142857146</v>
      </c>
      <c r="T334" s="123">
        <f>IF($AG$1&gt;=M334,N334,0)</f>
        <v>52.142857142857146</v>
      </c>
      <c r="U334" s="121" t="s">
        <v>1527</v>
      </c>
      <c r="V334" s="125" t="str">
        <f>IF(Q334=100,"CUMPLIDA",IF(M334-$AG$1&lt;0,"VENCIDA",IF(M334-$AG$1&lt;=30,"PRÓXIMA A VENCER",IF(Q334&gt;0,"CON AVANCE","EN TERMINO"))))</f>
        <v>CUMPLIDA</v>
      </c>
      <c r="W334" s="125" t="str">
        <f>IF(A334&lt;&gt;"",IF(AC334=1,"VENCIDO",IF(AC334=2,"PRÓXIMO A VENCER",IF(AC334=3,"EN TERMINO",IF(AC334=4,"CON AVANCE",IF(AC334=5,"CUMPLIDO",))))),"")</f>
        <v/>
      </c>
      <c r="X334" s="180" t="s">
        <v>804</v>
      </c>
      <c r="Y334" s="117" t="str">
        <f t="shared" si="78"/>
        <v>H29AF17</v>
      </c>
      <c r="Z334" s="126">
        <f>IF(A334&lt;&gt;"",1,Z333+1)</f>
        <v>2</v>
      </c>
      <c r="AA334" s="126" t="str">
        <f t="shared" si="79"/>
        <v>H29AF17 - 2</v>
      </c>
      <c r="AB334" s="127">
        <f t="shared" si="73"/>
        <v>5</v>
      </c>
      <c r="AC334" s="127">
        <f t="shared" si="74"/>
        <v>5</v>
      </c>
      <c r="AD334" s="127" t="str">
        <f>IF(A334&lt;&gt;"",MID(F334,1,FIND(" ",F334,1)-1),AD333)</f>
        <v>H29AF17.</v>
      </c>
      <c r="AE334" s="127" t="str">
        <f t="shared" si="75"/>
        <v>H29AF17</v>
      </c>
      <c r="AF334" s="128"/>
      <c r="AG334" s="129"/>
      <c r="AH334" s="130"/>
    </row>
    <row r="335" spans="1:34" s="131" customFormat="1" ht="350.1" customHeight="1" x14ac:dyDescent="0.2">
      <c r="A335" s="117">
        <f>IF(ISBLANK(D335),"",COUNTA($D$2:D335))</f>
        <v>259</v>
      </c>
      <c r="B335" s="118">
        <f t="shared" si="80"/>
        <v>334</v>
      </c>
      <c r="C335" s="121"/>
      <c r="D335" s="121" t="s">
        <v>802</v>
      </c>
      <c r="E335" s="126" t="s">
        <v>31</v>
      </c>
      <c r="F335" s="120" t="s">
        <v>1175</v>
      </c>
      <c r="G335" s="120" t="s">
        <v>781</v>
      </c>
      <c r="H335" s="120" t="s">
        <v>1157</v>
      </c>
      <c r="I335" s="120" t="s">
        <v>1158</v>
      </c>
      <c r="J335" s="121" t="s">
        <v>1169</v>
      </c>
      <c r="K335" s="121">
        <v>8</v>
      </c>
      <c r="L335" s="158">
        <v>43831</v>
      </c>
      <c r="M335" s="158">
        <v>43921</v>
      </c>
      <c r="N335" s="145">
        <f t="shared" si="72"/>
        <v>12.857142857142858</v>
      </c>
      <c r="O335" s="121" t="s">
        <v>1699</v>
      </c>
      <c r="P335" s="121">
        <v>8</v>
      </c>
      <c r="Q335" s="146">
        <f>IF(P335/K335&gt;1,100,+P335/K335*100)</f>
        <v>100</v>
      </c>
      <c r="R335" s="123">
        <f>+N335*Q335/100</f>
        <v>12.857142857142858</v>
      </c>
      <c r="S335" s="123">
        <f>IF(M335&lt;=$AG$1,R335,0)</f>
        <v>12.857142857142858</v>
      </c>
      <c r="T335" s="123">
        <f>IF($AG$1&gt;=M335,N335,0)</f>
        <v>12.857142857142858</v>
      </c>
      <c r="U335" s="121" t="s">
        <v>1527</v>
      </c>
      <c r="V335" s="125" t="str">
        <f>IF(Q335=100,"CUMPLIDA",IF(M335-$AG$1&lt;0,"VENCIDA",IF(M335-$AG$1&lt;=30,"PRÓXIMA A VENCER",IF(Q335&gt;0,"CON AVANCE","EN TERMINO"))))</f>
        <v>CUMPLIDA</v>
      </c>
      <c r="W335" s="125" t="str">
        <f>IF(A335&lt;&gt;"",IF(AC335=1,"VENCIDO",IF(AC335=2,"PRÓXIMO A VENCER",IF(AC335=3,"EN TERMINO",IF(AC335=4,"CON AVANCE",IF(AC335=5,"CUMPLIDO",))))),"")</f>
        <v>CUMPLIDO</v>
      </c>
      <c r="X335" s="180" t="s">
        <v>804</v>
      </c>
      <c r="Y335" s="117" t="str">
        <f t="shared" si="78"/>
        <v>H30AF17</v>
      </c>
      <c r="Z335" s="126">
        <f>IF(A335&lt;&gt;"",1,Z334+1)</f>
        <v>1</v>
      </c>
      <c r="AA335" s="126" t="str">
        <f t="shared" si="79"/>
        <v>H30AF17 - 1</v>
      </c>
      <c r="AB335" s="127">
        <f t="shared" si="73"/>
        <v>5</v>
      </c>
      <c r="AC335" s="127">
        <f t="shared" si="74"/>
        <v>5</v>
      </c>
      <c r="AD335" s="127" t="str">
        <f>IF(A335&lt;&gt;"",MID(F335,1,FIND(" ",F335,1)-1),AD334)</f>
        <v>H30AF17.</v>
      </c>
      <c r="AE335" s="127" t="str">
        <f t="shared" si="75"/>
        <v>H30AF17</v>
      </c>
      <c r="AF335" s="128"/>
      <c r="AG335" s="129"/>
      <c r="AH335" s="130"/>
    </row>
    <row r="336" spans="1:34" s="131" customFormat="1" ht="350.1" customHeight="1" x14ac:dyDescent="0.2">
      <c r="A336" s="117" t="str">
        <f>IF(ISBLANK(D336),"",COUNTA($D$2:D336))</f>
        <v/>
      </c>
      <c r="B336" s="118">
        <f t="shared" si="80"/>
        <v>335</v>
      </c>
      <c r="C336" s="121"/>
      <c r="D336" s="121"/>
      <c r="E336" s="126" t="s">
        <v>31</v>
      </c>
      <c r="F336" s="120" t="s">
        <v>1176</v>
      </c>
      <c r="G336" s="120" t="s">
        <v>781</v>
      </c>
      <c r="H336" s="120" t="s">
        <v>1157</v>
      </c>
      <c r="I336" s="120" t="s">
        <v>1161</v>
      </c>
      <c r="J336" s="121" t="s">
        <v>1170</v>
      </c>
      <c r="K336" s="121">
        <v>4</v>
      </c>
      <c r="L336" s="158">
        <v>43831</v>
      </c>
      <c r="M336" s="158">
        <v>44196</v>
      </c>
      <c r="N336" s="145">
        <f t="shared" ref="N336" si="82">(+M336-L336)/7</f>
        <v>52.142857142857146</v>
      </c>
      <c r="O336" s="121" t="s">
        <v>1699</v>
      </c>
      <c r="P336" s="121">
        <v>4</v>
      </c>
      <c r="Q336" s="146">
        <f>IF(P336/K336&gt;1,100,+P336/K336*100)</f>
        <v>100</v>
      </c>
      <c r="R336" s="123">
        <f>+N336*Q336/100</f>
        <v>52.142857142857146</v>
      </c>
      <c r="S336" s="123">
        <f>IF(M336&lt;=$AG$1,R336,0)</f>
        <v>52.142857142857146</v>
      </c>
      <c r="T336" s="123">
        <f>IF($AG$1&gt;=M336,N336,0)</f>
        <v>52.142857142857146</v>
      </c>
      <c r="U336" s="121" t="s">
        <v>1527</v>
      </c>
      <c r="V336" s="125" t="str">
        <f>IF(Q336=100,"CUMPLIDA",IF(M336-$AG$1&lt;0,"VENCIDA",IF(M336-$AG$1&lt;=30,"PRÓXIMA A VENCER",IF(Q336&gt;0,"CON AVANCE","EN TERMINO"))))</f>
        <v>CUMPLIDA</v>
      </c>
      <c r="W336" s="125" t="str">
        <f>IF(A336&lt;&gt;"",IF(AC336=1,"VENCIDO",IF(AC336=2,"PRÓXIMO A VENCER",IF(AC336=3,"EN TERMINO",IF(AC336=4,"CON AVANCE",IF(AC336=5,"CUMPLIDO",))))),"")</f>
        <v/>
      </c>
      <c r="X336" s="180" t="s">
        <v>804</v>
      </c>
      <c r="Y336" s="117" t="str">
        <f t="shared" si="78"/>
        <v>H30AF17</v>
      </c>
      <c r="Z336" s="126">
        <f>IF(A336&lt;&gt;"",1,Z335+1)</f>
        <v>2</v>
      </c>
      <c r="AA336" s="126" t="str">
        <f t="shared" si="79"/>
        <v>H30AF17 - 2</v>
      </c>
      <c r="AB336" s="127">
        <f t="shared" si="73"/>
        <v>5</v>
      </c>
      <c r="AC336" s="127">
        <f t="shared" si="74"/>
        <v>5</v>
      </c>
      <c r="AD336" s="127" t="str">
        <f>IF(A336&lt;&gt;"",MID(F336,1,FIND(" ",F336,1)-1),AD335)</f>
        <v>H30AF17.</v>
      </c>
      <c r="AE336" s="127" t="str">
        <f t="shared" si="75"/>
        <v>H30AF17</v>
      </c>
      <c r="AF336" s="128"/>
      <c r="AG336" s="129"/>
      <c r="AH336" s="130"/>
    </row>
    <row r="337" spans="1:34" s="131" customFormat="1" ht="350.1" customHeight="1" x14ac:dyDescent="0.2">
      <c r="A337" s="117">
        <f>IF(ISBLANK(D337),"",COUNTA($D$2:D337))</f>
        <v>260</v>
      </c>
      <c r="B337" s="118">
        <f t="shared" si="80"/>
        <v>336</v>
      </c>
      <c r="C337" s="121"/>
      <c r="D337" s="121" t="s">
        <v>802</v>
      </c>
      <c r="E337" s="126" t="s">
        <v>31</v>
      </c>
      <c r="F337" s="120" t="s">
        <v>1177</v>
      </c>
      <c r="G337" s="120" t="s">
        <v>781</v>
      </c>
      <c r="H337" s="120" t="s">
        <v>1157</v>
      </c>
      <c r="I337" s="120" t="s">
        <v>1158</v>
      </c>
      <c r="J337" s="121" t="s">
        <v>1169</v>
      </c>
      <c r="K337" s="121">
        <v>8</v>
      </c>
      <c r="L337" s="158">
        <v>43831</v>
      </c>
      <c r="M337" s="158">
        <v>43921</v>
      </c>
      <c r="N337" s="145">
        <f t="shared" si="72"/>
        <v>12.857142857142858</v>
      </c>
      <c r="O337" s="121" t="s">
        <v>1699</v>
      </c>
      <c r="P337" s="121">
        <v>8</v>
      </c>
      <c r="Q337" s="146">
        <f>IF(P337/K337&gt;1,100,+P337/K337*100)</f>
        <v>100</v>
      </c>
      <c r="R337" s="123">
        <f>+N337*Q337/100</f>
        <v>12.857142857142858</v>
      </c>
      <c r="S337" s="123">
        <f>IF(M337&lt;=$AG$1,R337,0)</f>
        <v>12.857142857142858</v>
      </c>
      <c r="T337" s="123">
        <f>IF($AG$1&gt;=M337,N337,0)</f>
        <v>12.857142857142858</v>
      </c>
      <c r="U337" s="121" t="s">
        <v>1527</v>
      </c>
      <c r="V337" s="125" t="str">
        <f>IF(Q337=100,"CUMPLIDA",IF(M337-$AG$1&lt;0,"VENCIDA",IF(M337-$AG$1&lt;=30,"PRÓXIMA A VENCER",IF(Q337&gt;0,"CON AVANCE","EN TERMINO"))))</f>
        <v>CUMPLIDA</v>
      </c>
      <c r="W337" s="125" t="str">
        <f>IF(A337&lt;&gt;"",IF(AC337=1,"VENCIDO",IF(AC337=2,"PRÓXIMO A VENCER",IF(AC337=3,"EN TERMINO",IF(AC337=4,"CON AVANCE",IF(AC337=5,"CUMPLIDO",))))),"")</f>
        <v>CUMPLIDO</v>
      </c>
      <c r="X337" s="180" t="s">
        <v>804</v>
      </c>
      <c r="Y337" s="117" t="str">
        <f t="shared" si="78"/>
        <v>H31AF17</v>
      </c>
      <c r="Z337" s="126">
        <f>IF(A337&lt;&gt;"",1,Z336+1)</f>
        <v>1</v>
      </c>
      <c r="AA337" s="126" t="str">
        <f t="shared" si="79"/>
        <v>H31AF17 - 1</v>
      </c>
      <c r="AB337" s="127">
        <f t="shared" si="73"/>
        <v>5</v>
      </c>
      <c r="AC337" s="127">
        <f t="shared" si="74"/>
        <v>5</v>
      </c>
      <c r="AD337" s="127" t="str">
        <f>IF(A337&lt;&gt;"",MID(F337,1,FIND(" ",F337,1)-1),AD336)</f>
        <v>H31AF17.</v>
      </c>
      <c r="AE337" s="127" t="str">
        <f t="shared" si="75"/>
        <v>H31AF17</v>
      </c>
      <c r="AF337" s="128"/>
      <c r="AG337" s="129"/>
      <c r="AH337" s="130"/>
    </row>
    <row r="338" spans="1:34" s="131" customFormat="1" ht="350.1" customHeight="1" x14ac:dyDescent="0.2">
      <c r="A338" s="117" t="str">
        <f>IF(ISBLANK(D338),"",COUNTA($D$2:D338))</f>
        <v/>
      </c>
      <c r="B338" s="118">
        <f t="shared" si="80"/>
        <v>337</v>
      </c>
      <c r="C338" s="121"/>
      <c r="D338" s="121"/>
      <c r="E338" s="126" t="s">
        <v>31</v>
      </c>
      <c r="F338" s="120" t="s">
        <v>1178</v>
      </c>
      <c r="G338" s="120" t="s">
        <v>781</v>
      </c>
      <c r="H338" s="120" t="s">
        <v>1157</v>
      </c>
      <c r="I338" s="120" t="s">
        <v>1161</v>
      </c>
      <c r="J338" s="121" t="s">
        <v>1170</v>
      </c>
      <c r="K338" s="121">
        <v>4</v>
      </c>
      <c r="L338" s="158">
        <v>43831</v>
      </c>
      <c r="M338" s="158">
        <v>44196</v>
      </c>
      <c r="N338" s="145">
        <f t="shared" ref="N338" si="83">(+M338-L338)/7</f>
        <v>52.142857142857146</v>
      </c>
      <c r="O338" s="121" t="s">
        <v>1699</v>
      </c>
      <c r="P338" s="121">
        <v>4</v>
      </c>
      <c r="Q338" s="146">
        <f>IF(P338/K338&gt;1,100,+P338/K338*100)</f>
        <v>100</v>
      </c>
      <c r="R338" s="123">
        <f>+N338*Q338/100</f>
        <v>52.142857142857146</v>
      </c>
      <c r="S338" s="123">
        <f>IF(M338&lt;=$AG$1,R338,0)</f>
        <v>52.142857142857146</v>
      </c>
      <c r="T338" s="123">
        <f>IF($AG$1&gt;=M338,N338,0)</f>
        <v>52.142857142857146</v>
      </c>
      <c r="U338" s="121" t="s">
        <v>1527</v>
      </c>
      <c r="V338" s="125" t="str">
        <f>IF(Q338=100,"CUMPLIDA",IF(M338-$AG$1&lt;0,"VENCIDA",IF(M338-$AG$1&lt;=30,"PRÓXIMA A VENCER",IF(Q338&gt;0,"CON AVANCE","EN TERMINO"))))</f>
        <v>CUMPLIDA</v>
      </c>
      <c r="W338" s="125" t="str">
        <f>IF(A338&lt;&gt;"",IF(AC338=1,"VENCIDO",IF(AC338=2,"PRÓXIMO A VENCER",IF(AC338=3,"EN TERMINO",IF(AC338=4,"CON AVANCE",IF(AC338=5,"CUMPLIDO",))))),"")</f>
        <v/>
      </c>
      <c r="X338" s="180" t="s">
        <v>804</v>
      </c>
      <c r="Y338" s="117" t="str">
        <f t="shared" si="78"/>
        <v>H31AF17</v>
      </c>
      <c r="Z338" s="126">
        <f>IF(A338&lt;&gt;"",1,Z337+1)</f>
        <v>2</v>
      </c>
      <c r="AA338" s="126" t="str">
        <f t="shared" si="79"/>
        <v>H31AF17 - 2</v>
      </c>
      <c r="AB338" s="127">
        <f t="shared" si="73"/>
        <v>5</v>
      </c>
      <c r="AC338" s="127">
        <f t="shared" si="74"/>
        <v>5</v>
      </c>
      <c r="AD338" s="127" t="str">
        <f>IF(A338&lt;&gt;"",MID(F338,1,FIND(" ",F338,1)-1),AD337)</f>
        <v>H31AF17.</v>
      </c>
      <c r="AE338" s="127" t="str">
        <f t="shared" si="75"/>
        <v>H31AF17</v>
      </c>
      <c r="AF338" s="128"/>
      <c r="AG338" s="129"/>
      <c r="AH338" s="130"/>
    </row>
    <row r="339" spans="1:34" s="131" customFormat="1" ht="350.1" customHeight="1" x14ac:dyDescent="0.2">
      <c r="A339" s="117">
        <f>IF(ISBLANK(D339),"",COUNTA($D$2:D339))</f>
        <v>261</v>
      </c>
      <c r="B339" s="118">
        <f t="shared" si="80"/>
        <v>338</v>
      </c>
      <c r="C339" s="121"/>
      <c r="D339" s="121" t="s">
        <v>802</v>
      </c>
      <c r="E339" s="126" t="s">
        <v>31</v>
      </c>
      <c r="F339" s="120" t="s">
        <v>1179</v>
      </c>
      <c r="G339" s="120" t="s">
        <v>781</v>
      </c>
      <c r="H339" s="120" t="s">
        <v>1157</v>
      </c>
      <c r="I339" s="120" t="s">
        <v>1158</v>
      </c>
      <c r="J339" s="121" t="s">
        <v>1169</v>
      </c>
      <c r="K339" s="121">
        <v>8</v>
      </c>
      <c r="L339" s="158">
        <v>43831</v>
      </c>
      <c r="M339" s="158">
        <v>43921</v>
      </c>
      <c r="N339" s="145">
        <f t="shared" si="72"/>
        <v>12.857142857142858</v>
      </c>
      <c r="O339" s="121" t="s">
        <v>1699</v>
      </c>
      <c r="P339" s="121">
        <v>8</v>
      </c>
      <c r="Q339" s="146">
        <f>IF(P339/K339&gt;1,100,+P339/K339*100)</f>
        <v>100</v>
      </c>
      <c r="R339" s="123">
        <f>+N339*Q339/100</f>
        <v>12.857142857142858</v>
      </c>
      <c r="S339" s="123">
        <f>IF(M339&lt;=$AG$1,R339,0)</f>
        <v>12.857142857142858</v>
      </c>
      <c r="T339" s="123">
        <f>IF($AG$1&gt;=M339,N339,0)</f>
        <v>12.857142857142858</v>
      </c>
      <c r="U339" s="121" t="s">
        <v>1527</v>
      </c>
      <c r="V339" s="125" t="str">
        <f>IF(Q339=100,"CUMPLIDA",IF(M339-$AG$1&lt;0,"VENCIDA",IF(M339-$AG$1&lt;=30,"PRÓXIMA A VENCER",IF(Q339&gt;0,"CON AVANCE","EN TERMINO"))))</f>
        <v>CUMPLIDA</v>
      </c>
      <c r="W339" s="125" t="str">
        <f>IF(A339&lt;&gt;"",IF(AC339=1,"VENCIDO",IF(AC339=2,"PRÓXIMO A VENCER",IF(AC339=3,"EN TERMINO",IF(AC339=4,"CON AVANCE",IF(AC339=5,"CUMPLIDO",))))),"")</f>
        <v>CUMPLIDO</v>
      </c>
      <c r="X339" s="180" t="s">
        <v>804</v>
      </c>
      <c r="Y339" s="117" t="str">
        <f t="shared" si="78"/>
        <v>H32AF17</v>
      </c>
      <c r="Z339" s="126">
        <f>IF(A339&lt;&gt;"",1,Z338+1)</f>
        <v>1</v>
      </c>
      <c r="AA339" s="126" t="str">
        <f t="shared" si="79"/>
        <v>H32AF17 - 1</v>
      </c>
      <c r="AB339" s="127">
        <f t="shared" si="73"/>
        <v>5</v>
      </c>
      <c r="AC339" s="127">
        <f t="shared" si="74"/>
        <v>5</v>
      </c>
      <c r="AD339" s="127" t="str">
        <f>IF(A339&lt;&gt;"",MID(F339,1,FIND(" ",F339,1)-1),AD338)</f>
        <v>H32AF17.</v>
      </c>
      <c r="AE339" s="127" t="str">
        <f t="shared" si="75"/>
        <v>H32AF17</v>
      </c>
      <c r="AF339" s="128"/>
      <c r="AG339" s="129"/>
      <c r="AH339" s="130"/>
    </row>
    <row r="340" spans="1:34" s="131" customFormat="1" ht="350.1" customHeight="1" x14ac:dyDescent="0.2">
      <c r="A340" s="117" t="str">
        <f>IF(ISBLANK(D340),"",COUNTA($D$2:D340))</f>
        <v/>
      </c>
      <c r="B340" s="118">
        <f t="shared" si="80"/>
        <v>339</v>
      </c>
      <c r="C340" s="121"/>
      <c r="D340" s="121"/>
      <c r="E340" s="126" t="s">
        <v>31</v>
      </c>
      <c r="F340" s="120" t="s">
        <v>1180</v>
      </c>
      <c r="G340" s="120" t="s">
        <v>781</v>
      </c>
      <c r="H340" s="120" t="s">
        <v>1157</v>
      </c>
      <c r="I340" s="120" t="s">
        <v>1161</v>
      </c>
      <c r="J340" s="121" t="s">
        <v>1170</v>
      </c>
      <c r="K340" s="121">
        <v>4</v>
      </c>
      <c r="L340" s="158">
        <v>43831</v>
      </c>
      <c r="M340" s="158">
        <v>44196</v>
      </c>
      <c r="N340" s="145">
        <f t="shared" ref="N340" si="84">(+M340-L340)/7</f>
        <v>52.142857142857146</v>
      </c>
      <c r="O340" s="121" t="s">
        <v>1699</v>
      </c>
      <c r="P340" s="121">
        <v>4</v>
      </c>
      <c r="Q340" s="146">
        <f>IF(P340/K340&gt;1,100,+P340/K340*100)</f>
        <v>100</v>
      </c>
      <c r="R340" s="123">
        <f>+N340*Q340/100</f>
        <v>52.142857142857146</v>
      </c>
      <c r="S340" s="123">
        <f>IF(M340&lt;=$AG$1,R340,0)</f>
        <v>52.142857142857146</v>
      </c>
      <c r="T340" s="123">
        <f>IF($AG$1&gt;=M340,N340,0)</f>
        <v>52.142857142857146</v>
      </c>
      <c r="U340" s="121" t="s">
        <v>1527</v>
      </c>
      <c r="V340" s="125" t="str">
        <f>IF(Q340=100,"CUMPLIDA",IF(M340-$AG$1&lt;0,"VENCIDA",IF(M340-$AG$1&lt;=30,"PRÓXIMA A VENCER",IF(Q340&gt;0,"CON AVANCE","EN TERMINO"))))</f>
        <v>CUMPLIDA</v>
      </c>
      <c r="W340" s="125" t="str">
        <f>IF(A340&lt;&gt;"",IF(AC340=1,"VENCIDO",IF(AC340=2,"PRÓXIMO A VENCER",IF(AC340=3,"EN TERMINO",IF(AC340=4,"CON AVANCE",IF(AC340=5,"CUMPLIDO",))))),"")</f>
        <v/>
      </c>
      <c r="X340" s="180" t="s">
        <v>804</v>
      </c>
      <c r="Y340" s="117" t="str">
        <f t="shared" si="78"/>
        <v>H32AF17</v>
      </c>
      <c r="Z340" s="126">
        <f>IF(A340&lt;&gt;"",1,Z339+1)</f>
        <v>2</v>
      </c>
      <c r="AA340" s="126" t="str">
        <f t="shared" si="79"/>
        <v>H32AF17 - 2</v>
      </c>
      <c r="AB340" s="127">
        <f t="shared" si="73"/>
        <v>5</v>
      </c>
      <c r="AC340" s="127">
        <f t="shared" si="74"/>
        <v>5</v>
      </c>
      <c r="AD340" s="127" t="str">
        <f>IF(A340&lt;&gt;"",MID(F340,1,FIND(" ",F340,1)-1),AD339)</f>
        <v>H32AF17.</v>
      </c>
      <c r="AE340" s="127" t="str">
        <f t="shared" si="75"/>
        <v>H32AF17</v>
      </c>
      <c r="AF340" s="128"/>
      <c r="AG340" s="129"/>
      <c r="AH340" s="130"/>
    </row>
    <row r="341" spans="1:34" s="131" customFormat="1" ht="350.1" customHeight="1" x14ac:dyDescent="0.2">
      <c r="A341" s="117">
        <f>IF(ISBLANK(D341),"",COUNTA($D$2:D341))</f>
        <v>262</v>
      </c>
      <c r="B341" s="118">
        <f t="shared" si="80"/>
        <v>340</v>
      </c>
      <c r="C341" s="121"/>
      <c r="D341" s="121" t="s">
        <v>802</v>
      </c>
      <c r="E341" s="126" t="s">
        <v>31</v>
      </c>
      <c r="F341" s="120" t="s">
        <v>1181</v>
      </c>
      <c r="G341" s="120" t="s">
        <v>781</v>
      </c>
      <c r="H341" s="120" t="s">
        <v>1157</v>
      </c>
      <c r="I341" s="120" t="s">
        <v>1158</v>
      </c>
      <c r="J341" s="121" t="s">
        <v>1169</v>
      </c>
      <c r="K341" s="121">
        <v>8</v>
      </c>
      <c r="L341" s="158">
        <v>43831</v>
      </c>
      <c r="M341" s="158">
        <v>43921</v>
      </c>
      <c r="N341" s="145">
        <f t="shared" si="72"/>
        <v>12.857142857142858</v>
      </c>
      <c r="O341" s="121" t="s">
        <v>1699</v>
      </c>
      <c r="P341" s="121">
        <v>8</v>
      </c>
      <c r="Q341" s="146">
        <f>IF(P341/K341&gt;1,100,+P341/K341*100)</f>
        <v>100</v>
      </c>
      <c r="R341" s="123">
        <f>+N341*Q341/100</f>
        <v>12.857142857142858</v>
      </c>
      <c r="S341" s="123">
        <f>IF(M341&lt;=$AG$1,R341,0)</f>
        <v>12.857142857142858</v>
      </c>
      <c r="T341" s="123">
        <f>IF($AG$1&gt;=M341,N341,0)</f>
        <v>12.857142857142858</v>
      </c>
      <c r="U341" s="121" t="s">
        <v>1527</v>
      </c>
      <c r="V341" s="125" t="str">
        <f>IF(Q341=100,"CUMPLIDA",IF(M341-$AG$1&lt;0,"VENCIDA",IF(M341-$AG$1&lt;=30,"PRÓXIMA A VENCER",IF(Q341&gt;0,"CON AVANCE","EN TERMINO"))))</f>
        <v>CUMPLIDA</v>
      </c>
      <c r="W341" s="125" t="str">
        <f>IF(A341&lt;&gt;"",IF(AC341=1,"VENCIDO",IF(AC341=2,"PRÓXIMO A VENCER",IF(AC341=3,"EN TERMINO",IF(AC341=4,"CON AVANCE",IF(AC341=5,"CUMPLIDO",))))),"")</f>
        <v>CUMPLIDO</v>
      </c>
      <c r="X341" s="180" t="s">
        <v>804</v>
      </c>
      <c r="Y341" s="117" t="str">
        <f t="shared" si="78"/>
        <v>H33AF17</v>
      </c>
      <c r="Z341" s="126">
        <f>IF(A341&lt;&gt;"",1,Z340+1)</f>
        <v>1</v>
      </c>
      <c r="AA341" s="126" t="str">
        <f t="shared" si="79"/>
        <v>H33AF17 - 1</v>
      </c>
      <c r="AB341" s="127">
        <f t="shared" si="73"/>
        <v>5</v>
      </c>
      <c r="AC341" s="127">
        <f t="shared" si="74"/>
        <v>5</v>
      </c>
      <c r="AD341" s="127" t="str">
        <f>IF(A341&lt;&gt;"",MID(F341,1,FIND(" ",F341,1)-1),AD340)</f>
        <v>H33AF17.</v>
      </c>
      <c r="AE341" s="127" t="str">
        <f t="shared" si="75"/>
        <v>H33AF17</v>
      </c>
      <c r="AF341" s="128"/>
      <c r="AG341" s="129"/>
      <c r="AH341" s="130"/>
    </row>
    <row r="342" spans="1:34" s="131" customFormat="1" ht="350.1" customHeight="1" x14ac:dyDescent="0.2">
      <c r="A342" s="117" t="str">
        <f>IF(ISBLANK(D342),"",COUNTA($D$2:D342))</f>
        <v/>
      </c>
      <c r="B342" s="118">
        <f t="shared" si="80"/>
        <v>341</v>
      </c>
      <c r="C342" s="121"/>
      <c r="D342" s="121"/>
      <c r="E342" s="126" t="s">
        <v>31</v>
      </c>
      <c r="F342" s="120" t="s">
        <v>1192</v>
      </c>
      <c r="G342" s="120" t="s">
        <v>781</v>
      </c>
      <c r="H342" s="120" t="s">
        <v>1157</v>
      </c>
      <c r="I342" s="120" t="s">
        <v>1161</v>
      </c>
      <c r="J342" s="121" t="s">
        <v>1170</v>
      </c>
      <c r="K342" s="121">
        <v>4</v>
      </c>
      <c r="L342" s="158">
        <v>43831</v>
      </c>
      <c r="M342" s="158">
        <v>44196</v>
      </c>
      <c r="N342" s="145">
        <f t="shared" ref="N342" si="85">(+M342-L342)/7</f>
        <v>52.142857142857146</v>
      </c>
      <c r="O342" s="121" t="s">
        <v>1699</v>
      </c>
      <c r="P342" s="121">
        <v>4</v>
      </c>
      <c r="Q342" s="146">
        <f>IF(P342/K342&gt;1,100,+P342/K342*100)</f>
        <v>100</v>
      </c>
      <c r="R342" s="123">
        <f>+N342*Q342/100</f>
        <v>52.142857142857146</v>
      </c>
      <c r="S342" s="123">
        <f>IF(M342&lt;=$AG$1,R342,0)</f>
        <v>52.142857142857146</v>
      </c>
      <c r="T342" s="123">
        <f>IF($AG$1&gt;=M342,N342,0)</f>
        <v>52.142857142857146</v>
      </c>
      <c r="U342" s="121" t="s">
        <v>1527</v>
      </c>
      <c r="V342" s="125" t="str">
        <f>IF(Q342=100,"CUMPLIDA",IF(M342-$AG$1&lt;0,"VENCIDA",IF(M342-$AG$1&lt;=30,"PRÓXIMA A VENCER",IF(Q342&gt;0,"CON AVANCE","EN TERMINO"))))</f>
        <v>CUMPLIDA</v>
      </c>
      <c r="W342" s="125" t="str">
        <f>IF(A342&lt;&gt;"",IF(AC342=1,"VENCIDO",IF(AC342=2,"PRÓXIMO A VENCER",IF(AC342=3,"EN TERMINO",IF(AC342=4,"CON AVANCE",IF(AC342=5,"CUMPLIDO",))))),"")</f>
        <v/>
      </c>
      <c r="X342" s="180" t="s">
        <v>804</v>
      </c>
      <c r="Y342" s="117" t="str">
        <f t="shared" si="78"/>
        <v>H33AF17</v>
      </c>
      <c r="Z342" s="126">
        <f>IF(A342&lt;&gt;"",1,Z341+1)</f>
        <v>2</v>
      </c>
      <c r="AA342" s="126" t="str">
        <f t="shared" si="79"/>
        <v>H33AF17 - 2</v>
      </c>
      <c r="AB342" s="127">
        <f t="shared" si="73"/>
        <v>5</v>
      </c>
      <c r="AC342" s="127">
        <f t="shared" si="74"/>
        <v>5</v>
      </c>
      <c r="AD342" s="127" t="str">
        <f>IF(A342&lt;&gt;"",MID(F342,1,FIND(" ",F342,1)-1),AD341)</f>
        <v>H33AF17.</v>
      </c>
      <c r="AE342" s="127" t="str">
        <f t="shared" si="75"/>
        <v>H33AF17</v>
      </c>
      <c r="AF342" s="128"/>
      <c r="AG342" s="129"/>
      <c r="AH342" s="130"/>
    </row>
    <row r="343" spans="1:34" s="131" customFormat="1" ht="350.1" customHeight="1" x14ac:dyDescent="0.2">
      <c r="A343" s="117">
        <f>IF(ISBLANK(D343),"",COUNTA($D$2:D343))</f>
        <v>263</v>
      </c>
      <c r="B343" s="118">
        <f t="shared" si="80"/>
        <v>342</v>
      </c>
      <c r="C343" s="121"/>
      <c r="D343" s="121" t="s">
        <v>802</v>
      </c>
      <c r="E343" s="126" t="s">
        <v>31</v>
      </c>
      <c r="F343" s="120" t="s">
        <v>1182</v>
      </c>
      <c r="G343" s="120" t="s">
        <v>781</v>
      </c>
      <c r="H343" s="120" t="s">
        <v>1157</v>
      </c>
      <c r="I343" s="120" t="s">
        <v>1158</v>
      </c>
      <c r="J343" s="121" t="s">
        <v>1169</v>
      </c>
      <c r="K343" s="121">
        <v>8</v>
      </c>
      <c r="L343" s="158">
        <v>43831</v>
      </c>
      <c r="M343" s="158">
        <v>43921</v>
      </c>
      <c r="N343" s="145">
        <f t="shared" si="72"/>
        <v>12.857142857142858</v>
      </c>
      <c r="O343" s="121" t="s">
        <v>1699</v>
      </c>
      <c r="P343" s="121">
        <v>8</v>
      </c>
      <c r="Q343" s="146">
        <f>IF(P343/K343&gt;1,100,+P343/K343*100)</f>
        <v>100</v>
      </c>
      <c r="R343" s="123">
        <f>+N343*Q343/100</f>
        <v>12.857142857142858</v>
      </c>
      <c r="S343" s="123">
        <f>IF(M343&lt;=$AG$1,R343,0)</f>
        <v>12.857142857142858</v>
      </c>
      <c r="T343" s="123">
        <f>IF($AG$1&gt;=M343,N343,0)</f>
        <v>12.857142857142858</v>
      </c>
      <c r="U343" s="121" t="s">
        <v>1527</v>
      </c>
      <c r="V343" s="125" t="str">
        <f>IF(Q343=100,"CUMPLIDA",IF(M343-$AG$1&lt;0,"VENCIDA",IF(M343-$AG$1&lt;=30,"PRÓXIMA A VENCER",IF(Q343&gt;0,"CON AVANCE","EN TERMINO"))))</f>
        <v>CUMPLIDA</v>
      </c>
      <c r="W343" s="125" t="str">
        <f>IF(A343&lt;&gt;"",IF(AC343=1,"VENCIDO",IF(AC343=2,"PRÓXIMO A VENCER",IF(AC343=3,"EN TERMINO",IF(AC343=4,"CON AVANCE",IF(AC343=5,"CUMPLIDO",))))),"")</f>
        <v>CUMPLIDO</v>
      </c>
      <c r="X343" s="180" t="s">
        <v>804</v>
      </c>
      <c r="Y343" s="117" t="str">
        <f t="shared" si="78"/>
        <v>H34AF17</v>
      </c>
      <c r="Z343" s="126">
        <f>IF(A343&lt;&gt;"",1,Z342+1)</f>
        <v>1</v>
      </c>
      <c r="AA343" s="126" t="str">
        <f t="shared" si="79"/>
        <v>H34AF17 - 1</v>
      </c>
      <c r="AB343" s="127">
        <f t="shared" si="73"/>
        <v>5</v>
      </c>
      <c r="AC343" s="127">
        <f t="shared" si="74"/>
        <v>5</v>
      </c>
      <c r="AD343" s="127" t="str">
        <f>IF(A343&lt;&gt;"",MID(F343,1,FIND(" ",F343,1)-1),AD342)</f>
        <v>H34AF17.</v>
      </c>
      <c r="AE343" s="127" t="str">
        <f t="shared" si="75"/>
        <v>H34AF17</v>
      </c>
      <c r="AF343" s="128"/>
      <c r="AG343" s="129"/>
      <c r="AH343" s="130"/>
    </row>
    <row r="344" spans="1:34" s="131" customFormat="1" ht="350.1" customHeight="1" x14ac:dyDescent="0.2">
      <c r="A344" s="117" t="str">
        <f>IF(ISBLANK(D344),"",COUNTA($D$2:D344))</f>
        <v/>
      </c>
      <c r="B344" s="118">
        <f t="shared" si="80"/>
        <v>343</v>
      </c>
      <c r="C344" s="121"/>
      <c r="D344" s="121"/>
      <c r="E344" s="126" t="s">
        <v>31</v>
      </c>
      <c r="F344" s="120" t="s">
        <v>1183</v>
      </c>
      <c r="G344" s="120" t="s">
        <v>781</v>
      </c>
      <c r="H344" s="120" t="s">
        <v>1157</v>
      </c>
      <c r="I344" s="120" t="s">
        <v>1161</v>
      </c>
      <c r="J344" s="121" t="s">
        <v>1170</v>
      </c>
      <c r="K344" s="121">
        <v>4</v>
      </c>
      <c r="L344" s="158">
        <v>43831</v>
      </c>
      <c r="M344" s="158">
        <v>44196</v>
      </c>
      <c r="N344" s="145">
        <f t="shared" ref="N344" si="86">(+M344-L344)/7</f>
        <v>52.142857142857146</v>
      </c>
      <c r="O344" s="121" t="s">
        <v>1699</v>
      </c>
      <c r="P344" s="121">
        <v>4</v>
      </c>
      <c r="Q344" s="146">
        <f>IF(P344/K344&gt;1,100,+P344/K344*100)</f>
        <v>100</v>
      </c>
      <c r="R344" s="123">
        <f>+N344*Q344/100</f>
        <v>52.142857142857146</v>
      </c>
      <c r="S344" s="123">
        <f>IF(M344&lt;=$AG$1,R344,0)</f>
        <v>52.142857142857146</v>
      </c>
      <c r="T344" s="123">
        <f>IF($AG$1&gt;=M344,N344,0)</f>
        <v>52.142857142857146</v>
      </c>
      <c r="U344" s="121" t="s">
        <v>1527</v>
      </c>
      <c r="V344" s="125" t="str">
        <f>IF(Q344=100,"CUMPLIDA",IF(M344-$AG$1&lt;0,"VENCIDA",IF(M344-$AG$1&lt;=30,"PRÓXIMA A VENCER",IF(Q344&gt;0,"CON AVANCE","EN TERMINO"))))</f>
        <v>CUMPLIDA</v>
      </c>
      <c r="W344" s="125" t="str">
        <f>IF(A344&lt;&gt;"",IF(AC344=1,"VENCIDO",IF(AC344=2,"PRÓXIMO A VENCER",IF(AC344=3,"EN TERMINO",IF(AC344=4,"CON AVANCE",IF(AC344=5,"CUMPLIDO",))))),"")</f>
        <v/>
      </c>
      <c r="X344" s="180" t="s">
        <v>804</v>
      </c>
      <c r="Y344" s="117" t="str">
        <f t="shared" si="78"/>
        <v>H34AF17</v>
      </c>
      <c r="Z344" s="126">
        <f>IF(A344&lt;&gt;"",1,Z343+1)</f>
        <v>2</v>
      </c>
      <c r="AA344" s="126" t="str">
        <f t="shared" si="79"/>
        <v>H34AF17 - 2</v>
      </c>
      <c r="AB344" s="127">
        <f t="shared" si="73"/>
        <v>5</v>
      </c>
      <c r="AC344" s="127">
        <f t="shared" si="74"/>
        <v>5</v>
      </c>
      <c r="AD344" s="127" t="str">
        <f>IF(A344&lt;&gt;"",MID(F344,1,FIND(" ",F344,1)-1),AD343)</f>
        <v>H34AF17.</v>
      </c>
      <c r="AE344" s="127" t="str">
        <f t="shared" si="75"/>
        <v>H34AF17</v>
      </c>
      <c r="AF344" s="128"/>
      <c r="AG344" s="129"/>
      <c r="AH344" s="130"/>
    </row>
    <row r="345" spans="1:34" s="131" customFormat="1" ht="350.1" customHeight="1" x14ac:dyDescent="0.2">
      <c r="A345" s="117">
        <f>IF(ISBLANK(D345),"",COUNTA($D$2:D345))</f>
        <v>264</v>
      </c>
      <c r="B345" s="118">
        <f t="shared" si="80"/>
        <v>344</v>
      </c>
      <c r="C345" s="121"/>
      <c r="D345" s="121" t="s">
        <v>802</v>
      </c>
      <c r="E345" s="126" t="s">
        <v>31</v>
      </c>
      <c r="F345" s="120" t="s">
        <v>1184</v>
      </c>
      <c r="G345" s="120" t="s">
        <v>781</v>
      </c>
      <c r="H345" s="120" t="s">
        <v>1157</v>
      </c>
      <c r="I345" s="120" t="s">
        <v>1158</v>
      </c>
      <c r="J345" s="121" t="s">
        <v>1169</v>
      </c>
      <c r="K345" s="121">
        <v>8</v>
      </c>
      <c r="L345" s="158">
        <v>43831</v>
      </c>
      <c r="M345" s="158">
        <v>43921</v>
      </c>
      <c r="N345" s="145">
        <f t="shared" si="72"/>
        <v>12.857142857142858</v>
      </c>
      <c r="O345" s="121" t="s">
        <v>1699</v>
      </c>
      <c r="P345" s="121">
        <v>8</v>
      </c>
      <c r="Q345" s="146">
        <f>IF(P345/K345&gt;1,100,+P345/K345*100)</f>
        <v>100</v>
      </c>
      <c r="R345" s="123">
        <f>+N345*Q345/100</f>
        <v>12.857142857142858</v>
      </c>
      <c r="S345" s="123">
        <f>IF(M345&lt;=$AG$1,R345,0)</f>
        <v>12.857142857142858</v>
      </c>
      <c r="T345" s="123">
        <f>IF($AG$1&gt;=M345,N345,0)</f>
        <v>12.857142857142858</v>
      </c>
      <c r="U345" s="121" t="s">
        <v>1527</v>
      </c>
      <c r="V345" s="125" t="str">
        <f>IF(Q345=100,"CUMPLIDA",IF(M345-$AG$1&lt;0,"VENCIDA",IF(M345-$AG$1&lt;=30,"PRÓXIMA A VENCER",IF(Q345&gt;0,"CON AVANCE","EN TERMINO"))))</f>
        <v>CUMPLIDA</v>
      </c>
      <c r="W345" s="125" t="str">
        <f>IF(A345&lt;&gt;"",IF(AC345=1,"VENCIDO",IF(AC345=2,"PRÓXIMO A VENCER",IF(AC345=3,"EN TERMINO",IF(AC345=4,"CON AVANCE",IF(AC345=5,"CUMPLIDO",))))),"")</f>
        <v>CUMPLIDO</v>
      </c>
      <c r="X345" s="180" t="s">
        <v>804</v>
      </c>
      <c r="Y345" s="117" t="str">
        <f t="shared" si="78"/>
        <v>H35AF17</v>
      </c>
      <c r="Z345" s="126">
        <f>IF(A345&lt;&gt;"",1,Z344+1)</f>
        <v>1</v>
      </c>
      <c r="AA345" s="126" t="str">
        <f t="shared" si="79"/>
        <v>H35AF17 - 1</v>
      </c>
      <c r="AB345" s="127">
        <f t="shared" si="73"/>
        <v>5</v>
      </c>
      <c r="AC345" s="127">
        <f t="shared" si="74"/>
        <v>5</v>
      </c>
      <c r="AD345" s="127" t="str">
        <f>IF(A345&lt;&gt;"",MID(F345,1,FIND(" ",F345,1)-1),AD344)</f>
        <v>H35AF17.</v>
      </c>
      <c r="AE345" s="127" t="str">
        <f t="shared" si="75"/>
        <v>H35AF17</v>
      </c>
      <c r="AF345" s="128"/>
      <c r="AG345" s="129"/>
      <c r="AH345" s="130"/>
    </row>
    <row r="346" spans="1:34" s="131" customFormat="1" ht="350.1" customHeight="1" x14ac:dyDescent="0.2">
      <c r="A346" s="117" t="str">
        <f>IF(ISBLANK(D346),"",COUNTA($D$2:D346))</f>
        <v/>
      </c>
      <c r="B346" s="118">
        <f t="shared" si="80"/>
        <v>345</v>
      </c>
      <c r="C346" s="121"/>
      <c r="D346" s="121"/>
      <c r="E346" s="126" t="s">
        <v>31</v>
      </c>
      <c r="F346" s="120" t="s">
        <v>1185</v>
      </c>
      <c r="G346" s="120" t="s">
        <v>781</v>
      </c>
      <c r="H346" s="120" t="s">
        <v>1157</v>
      </c>
      <c r="I346" s="120" t="s">
        <v>1161</v>
      </c>
      <c r="J346" s="121" t="s">
        <v>1170</v>
      </c>
      <c r="K346" s="121">
        <v>4</v>
      </c>
      <c r="L346" s="158">
        <v>43831</v>
      </c>
      <c r="M346" s="158">
        <v>44196</v>
      </c>
      <c r="N346" s="145">
        <f t="shared" ref="N346" si="87">(+M346-L346)/7</f>
        <v>52.142857142857146</v>
      </c>
      <c r="O346" s="121" t="s">
        <v>1699</v>
      </c>
      <c r="P346" s="121">
        <v>4</v>
      </c>
      <c r="Q346" s="146">
        <f>IF(P346/K346&gt;1,100,+P346/K346*100)</f>
        <v>100</v>
      </c>
      <c r="R346" s="123">
        <f>+N346*Q346/100</f>
        <v>52.142857142857146</v>
      </c>
      <c r="S346" s="123">
        <f>IF(M346&lt;=$AG$1,R346,0)</f>
        <v>52.142857142857146</v>
      </c>
      <c r="T346" s="123">
        <f>IF($AG$1&gt;=M346,N346,0)</f>
        <v>52.142857142857146</v>
      </c>
      <c r="U346" s="121" t="s">
        <v>1527</v>
      </c>
      <c r="V346" s="125" t="str">
        <f>IF(Q346=100,"CUMPLIDA",IF(M346-$AG$1&lt;0,"VENCIDA",IF(M346-$AG$1&lt;=30,"PRÓXIMA A VENCER",IF(Q346&gt;0,"CON AVANCE","EN TERMINO"))))</f>
        <v>CUMPLIDA</v>
      </c>
      <c r="W346" s="125" t="str">
        <f>IF(A346&lt;&gt;"",IF(AC346=1,"VENCIDO",IF(AC346=2,"PRÓXIMO A VENCER",IF(AC346=3,"EN TERMINO",IF(AC346=4,"CON AVANCE",IF(AC346=5,"CUMPLIDO",))))),"")</f>
        <v/>
      </c>
      <c r="X346" s="180" t="s">
        <v>804</v>
      </c>
      <c r="Y346" s="117" t="str">
        <f t="shared" si="78"/>
        <v>H35AF17</v>
      </c>
      <c r="Z346" s="126">
        <f>IF(A346&lt;&gt;"",1,Z345+1)</f>
        <v>2</v>
      </c>
      <c r="AA346" s="126" t="str">
        <f t="shared" si="79"/>
        <v>H35AF17 - 2</v>
      </c>
      <c r="AB346" s="127">
        <f t="shared" si="73"/>
        <v>5</v>
      </c>
      <c r="AC346" s="127">
        <f t="shared" si="74"/>
        <v>5</v>
      </c>
      <c r="AD346" s="127" t="str">
        <f>IF(A346&lt;&gt;"",MID(F346,1,FIND(" ",F346,1)-1),AD345)</f>
        <v>H35AF17.</v>
      </c>
      <c r="AE346" s="127" t="str">
        <f t="shared" si="75"/>
        <v>H35AF17</v>
      </c>
      <c r="AF346" s="128"/>
      <c r="AG346" s="129"/>
      <c r="AH346" s="130"/>
    </row>
    <row r="347" spans="1:34" s="131" customFormat="1" ht="350.1" customHeight="1" x14ac:dyDescent="0.2">
      <c r="A347" s="117">
        <f>IF(ISBLANK(D347),"",COUNTA($D$2:D347))</f>
        <v>265</v>
      </c>
      <c r="B347" s="118">
        <f t="shared" si="80"/>
        <v>346</v>
      </c>
      <c r="C347" s="121"/>
      <c r="D347" s="121" t="s">
        <v>802</v>
      </c>
      <c r="E347" s="126" t="s">
        <v>31</v>
      </c>
      <c r="F347" s="120" t="s">
        <v>1186</v>
      </c>
      <c r="G347" s="120" t="s">
        <v>781</v>
      </c>
      <c r="H347" s="120" t="s">
        <v>1157</v>
      </c>
      <c r="I347" s="120" t="s">
        <v>1158</v>
      </c>
      <c r="J347" s="121" t="s">
        <v>1169</v>
      </c>
      <c r="K347" s="121">
        <v>8</v>
      </c>
      <c r="L347" s="158">
        <v>43831</v>
      </c>
      <c r="M347" s="158">
        <v>43921</v>
      </c>
      <c r="N347" s="145">
        <f t="shared" si="72"/>
        <v>12.857142857142858</v>
      </c>
      <c r="O347" s="121" t="s">
        <v>1699</v>
      </c>
      <c r="P347" s="121">
        <v>8</v>
      </c>
      <c r="Q347" s="146">
        <f>IF(P347/K347&gt;1,100,+P347/K347*100)</f>
        <v>100</v>
      </c>
      <c r="R347" s="123">
        <f>+N347*Q347/100</f>
        <v>12.857142857142858</v>
      </c>
      <c r="S347" s="123">
        <f>IF(M347&lt;=$AG$1,R347,0)</f>
        <v>12.857142857142858</v>
      </c>
      <c r="T347" s="123">
        <f>IF($AG$1&gt;=M347,N347,0)</f>
        <v>12.857142857142858</v>
      </c>
      <c r="U347" s="121" t="s">
        <v>1527</v>
      </c>
      <c r="V347" s="125" t="str">
        <f>IF(Q347=100,"CUMPLIDA",IF(M347-$AG$1&lt;0,"VENCIDA",IF(M347-$AG$1&lt;=30,"PRÓXIMA A VENCER",IF(Q347&gt;0,"CON AVANCE","EN TERMINO"))))</f>
        <v>CUMPLIDA</v>
      </c>
      <c r="W347" s="125" t="str">
        <f>IF(A347&lt;&gt;"",IF(AC347=1,"VENCIDO",IF(AC347=2,"PRÓXIMO A VENCER",IF(AC347=3,"EN TERMINO",IF(AC347=4,"CON AVANCE",IF(AC347=5,"CUMPLIDO",))))),"")</f>
        <v>CUMPLIDO</v>
      </c>
      <c r="X347" s="180" t="s">
        <v>804</v>
      </c>
      <c r="Y347" s="117" t="str">
        <f t="shared" si="78"/>
        <v>H36AF17</v>
      </c>
      <c r="Z347" s="126">
        <f>IF(A347&lt;&gt;"",1,Z346+1)</f>
        <v>1</v>
      </c>
      <c r="AA347" s="126" t="str">
        <f t="shared" si="79"/>
        <v>H36AF17 - 1</v>
      </c>
      <c r="AB347" s="127">
        <f t="shared" si="73"/>
        <v>5</v>
      </c>
      <c r="AC347" s="127">
        <f t="shared" si="74"/>
        <v>5</v>
      </c>
      <c r="AD347" s="127" t="str">
        <f>IF(A347&lt;&gt;"",MID(F347,1,FIND(" ",F347,1)-1),AD346)</f>
        <v>H36AF17.</v>
      </c>
      <c r="AE347" s="127" t="str">
        <f t="shared" si="75"/>
        <v>H36AF17</v>
      </c>
      <c r="AF347" s="128"/>
      <c r="AG347" s="129"/>
      <c r="AH347" s="130"/>
    </row>
    <row r="348" spans="1:34" s="131" customFormat="1" ht="350.1" customHeight="1" x14ac:dyDescent="0.2">
      <c r="A348" s="117" t="str">
        <f>IF(ISBLANK(D348),"",COUNTA($D$2:D348))</f>
        <v/>
      </c>
      <c r="B348" s="118">
        <f t="shared" si="80"/>
        <v>347</v>
      </c>
      <c r="C348" s="121"/>
      <c r="D348" s="121"/>
      <c r="E348" s="126" t="s">
        <v>31</v>
      </c>
      <c r="F348" s="120" t="s">
        <v>1187</v>
      </c>
      <c r="G348" s="120" t="s">
        <v>781</v>
      </c>
      <c r="H348" s="120" t="s">
        <v>1157</v>
      </c>
      <c r="I348" s="120" t="s">
        <v>1161</v>
      </c>
      <c r="J348" s="121" t="s">
        <v>1170</v>
      </c>
      <c r="K348" s="121">
        <v>4</v>
      </c>
      <c r="L348" s="158">
        <v>43831</v>
      </c>
      <c r="M348" s="158">
        <v>44196</v>
      </c>
      <c r="N348" s="145">
        <f t="shared" ref="N348" si="88">(+M348-L348)/7</f>
        <v>52.142857142857146</v>
      </c>
      <c r="O348" s="121" t="s">
        <v>1699</v>
      </c>
      <c r="P348" s="121">
        <v>4</v>
      </c>
      <c r="Q348" s="146">
        <f>IF(P348/K348&gt;1,100,+P348/K348*100)</f>
        <v>100</v>
      </c>
      <c r="R348" s="123">
        <f>+N348*Q348/100</f>
        <v>52.142857142857146</v>
      </c>
      <c r="S348" s="123">
        <f>IF(M348&lt;=$AG$1,R348,0)</f>
        <v>52.142857142857146</v>
      </c>
      <c r="T348" s="123">
        <f>IF($AG$1&gt;=M348,N348,0)</f>
        <v>52.142857142857146</v>
      </c>
      <c r="U348" s="121" t="s">
        <v>1527</v>
      </c>
      <c r="V348" s="125" t="str">
        <f>IF(Q348=100,"CUMPLIDA",IF(M348-$AG$1&lt;0,"VENCIDA",IF(M348-$AG$1&lt;=30,"PRÓXIMA A VENCER",IF(Q348&gt;0,"CON AVANCE","EN TERMINO"))))</f>
        <v>CUMPLIDA</v>
      </c>
      <c r="W348" s="125" t="str">
        <f>IF(A348&lt;&gt;"",IF(AC348=1,"VENCIDO",IF(AC348=2,"PRÓXIMO A VENCER",IF(AC348=3,"EN TERMINO",IF(AC348=4,"CON AVANCE",IF(AC348=5,"CUMPLIDO",))))),"")</f>
        <v/>
      </c>
      <c r="X348" s="180" t="s">
        <v>804</v>
      </c>
      <c r="Y348" s="117" t="str">
        <f t="shared" si="78"/>
        <v>H36AF17</v>
      </c>
      <c r="Z348" s="126">
        <f>IF(A348&lt;&gt;"",1,Z347+1)</f>
        <v>2</v>
      </c>
      <c r="AA348" s="126" t="str">
        <f t="shared" si="79"/>
        <v>H36AF17 - 2</v>
      </c>
      <c r="AB348" s="127">
        <f t="shared" si="73"/>
        <v>5</v>
      </c>
      <c r="AC348" s="127">
        <f t="shared" si="74"/>
        <v>5</v>
      </c>
      <c r="AD348" s="127" t="str">
        <f>IF(A348&lt;&gt;"",MID(F348,1,FIND(" ",F348,1)-1),AD347)</f>
        <v>H36AF17.</v>
      </c>
      <c r="AE348" s="127" t="str">
        <f t="shared" si="75"/>
        <v>H36AF17</v>
      </c>
      <c r="AF348" s="128"/>
      <c r="AG348" s="129"/>
      <c r="AH348" s="130"/>
    </row>
    <row r="349" spans="1:34" s="131" customFormat="1" ht="350.1" customHeight="1" x14ac:dyDescent="0.2">
      <c r="A349" s="117">
        <f>IF(ISBLANK(D349),"",COUNTA($D$2:D349))</f>
        <v>266</v>
      </c>
      <c r="B349" s="118">
        <f t="shared" si="80"/>
        <v>348</v>
      </c>
      <c r="C349" s="121"/>
      <c r="D349" s="121" t="s">
        <v>802</v>
      </c>
      <c r="E349" s="126" t="s">
        <v>31</v>
      </c>
      <c r="F349" s="120" t="s">
        <v>788</v>
      </c>
      <c r="G349" s="120" t="s">
        <v>781</v>
      </c>
      <c r="H349" s="120" t="s">
        <v>1157</v>
      </c>
      <c r="I349" s="120" t="s">
        <v>1158</v>
      </c>
      <c r="J349" s="121" t="s">
        <v>1169</v>
      </c>
      <c r="K349" s="121">
        <v>8</v>
      </c>
      <c r="L349" s="158">
        <v>43831</v>
      </c>
      <c r="M349" s="158">
        <v>43921</v>
      </c>
      <c r="N349" s="145">
        <f t="shared" si="72"/>
        <v>12.857142857142858</v>
      </c>
      <c r="O349" s="121" t="s">
        <v>1699</v>
      </c>
      <c r="P349" s="121">
        <v>8</v>
      </c>
      <c r="Q349" s="146">
        <f>IF(P349/K349&gt;1,100,+P349/K349*100)</f>
        <v>100</v>
      </c>
      <c r="R349" s="123">
        <f>+N349*Q349/100</f>
        <v>12.857142857142858</v>
      </c>
      <c r="S349" s="123">
        <f>IF(M349&lt;=$AG$1,R349,0)</f>
        <v>12.857142857142858</v>
      </c>
      <c r="T349" s="123">
        <f>IF($AG$1&gt;=M349,N349,0)</f>
        <v>12.857142857142858</v>
      </c>
      <c r="U349" s="121" t="s">
        <v>1527</v>
      </c>
      <c r="V349" s="125" t="str">
        <f>IF(Q349=100,"CUMPLIDA",IF(M349-$AG$1&lt;0,"VENCIDA",IF(M349-$AG$1&lt;=30,"PRÓXIMA A VENCER",IF(Q349&gt;0,"CON AVANCE","EN TERMINO"))))</f>
        <v>CUMPLIDA</v>
      </c>
      <c r="W349" s="125" t="str">
        <f>IF(A349&lt;&gt;"",IF(AC349=1,"VENCIDO",IF(AC349=2,"PRÓXIMO A VENCER",IF(AC349=3,"EN TERMINO",IF(AC349=4,"CON AVANCE",IF(AC349=5,"CUMPLIDO",))))),"")</f>
        <v>CUMPLIDO</v>
      </c>
      <c r="X349" s="180" t="s">
        <v>804</v>
      </c>
      <c r="Y349" s="117" t="str">
        <f t="shared" si="78"/>
        <v>H37AF17</v>
      </c>
      <c r="Z349" s="126">
        <f>IF(A349&lt;&gt;"",1,Z348+1)</f>
        <v>1</v>
      </c>
      <c r="AA349" s="126" t="str">
        <f t="shared" si="79"/>
        <v>H37AF17 - 1</v>
      </c>
      <c r="AB349" s="127">
        <f t="shared" si="73"/>
        <v>5</v>
      </c>
      <c r="AC349" s="127">
        <f t="shared" si="74"/>
        <v>5</v>
      </c>
      <c r="AD349" s="127" t="str">
        <f>IF(A349&lt;&gt;"",MID(F349,1,FIND(" ",F349,1)-1),AD348)</f>
        <v>H37AF17.</v>
      </c>
      <c r="AE349" s="127" t="str">
        <f t="shared" si="75"/>
        <v>H37AF17</v>
      </c>
      <c r="AF349" s="128"/>
      <c r="AG349" s="129"/>
      <c r="AH349" s="130"/>
    </row>
    <row r="350" spans="1:34" s="131" customFormat="1" ht="350.1" customHeight="1" x14ac:dyDescent="0.2">
      <c r="A350" s="117" t="str">
        <f>IF(ISBLANK(D350),"",COUNTA($D$2:D350))</f>
        <v/>
      </c>
      <c r="B350" s="118">
        <f t="shared" si="80"/>
        <v>349</v>
      </c>
      <c r="C350" s="121"/>
      <c r="D350" s="121"/>
      <c r="E350" s="126" t="s">
        <v>31</v>
      </c>
      <c r="F350" s="120" t="s">
        <v>789</v>
      </c>
      <c r="G350" s="120" t="s">
        <v>781</v>
      </c>
      <c r="H350" s="120" t="s">
        <v>1157</v>
      </c>
      <c r="I350" s="120" t="s">
        <v>1161</v>
      </c>
      <c r="J350" s="121" t="s">
        <v>1170</v>
      </c>
      <c r="K350" s="121">
        <v>4</v>
      </c>
      <c r="L350" s="158">
        <v>43831</v>
      </c>
      <c r="M350" s="158">
        <v>44196</v>
      </c>
      <c r="N350" s="145">
        <f t="shared" si="72"/>
        <v>52.142857142857146</v>
      </c>
      <c r="O350" s="121" t="s">
        <v>1699</v>
      </c>
      <c r="P350" s="121">
        <v>4</v>
      </c>
      <c r="Q350" s="146">
        <f>IF(P350/K350&gt;1,100,+P350/K350*100)</f>
        <v>100</v>
      </c>
      <c r="R350" s="123">
        <f>+N350*Q350/100</f>
        <v>52.142857142857146</v>
      </c>
      <c r="S350" s="123">
        <f>IF(M350&lt;=$AG$1,R350,0)</f>
        <v>52.142857142857146</v>
      </c>
      <c r="T350" s="123">
        <f>IF($AG$1&gt;=M350,N350,0)</f>
        <v>52.142857142857146</v>
      </c>
      <c r="U350" s="121" t="s">
        <v>1527</v>
      </c>
      <c r="V350" s="125" t="str">
        <f>IF(Q350=100,"CUMPLIDA",IF(M350-$AG$1&lt;0,"VENCIDA",IF(M350-$AG$1&lt;=30,"PRÓXIMA A VENCER",IF(Q350&gt;0,"CON AVANCE","EN TERMINO"))))</f>
        <v>CUMPLIDA</v>
      </c>
      <c r="W350" s="125" t="str">
        <f>IF(A350&lt;&gt;"",IF(AC350=1,"VENCIDO",IF(AC350=2,"PRÓXIMO A VENCER",IF(AC350=3,"EN TERMINO",IF(AC350=4,"CON AVANCE",IF(AC350=5,"CUMPLIDO",))))),"")</f>
        <v/>
      </c>
      <c r="X350" s="180" t="s">
        <v>804</v>
      </c>
      <c r="Y350" s="117" t="str">
        <f t="shared" si="78"/>
        <v>H37AF17</v>
      </c>
      <c r="Z350" s="126">
        <f>IF(A350&lt;&gt;"",1,Z349+1)</f>
        <v>2</v>
      </c>
      <c r="AA350" s="126" t="str">
        <f t="shared" si="79"/>
        <v>H37AF17 - 2</v>
      </c>
      <c r="AB350" s="127">
        <f t="shared" si="73"/>
        <v>5</v>
      </c>
      <c r="AC350" s="127">
        <f t="shared" si="74"/>
        <v>5</v>
      </c>
      <c r="AD350" s="127" t="str">
        <f>IF(A350&lt;&gt;"",MID(F350,1,FIND(" ",F350,1)-1),AD349)</f>
        <v>H37AF17.</v>
      </c>
      <c r="AE350" s="127" t="str">
        <f t="shared" si="75"/>
        <v>H37AF17</v>
      </c>
      <c r="AF350" s="128"/>
      <c r="AG350" s="129"/>
      <c r="AH350" s="130"/>
    </row>
    <row r="351" spans="1:34" s="131" customFormat="1" ht="350.1" customHeight="1" x14ac:dyDescent="0.2">
      <c r="A351" s="117">
        <f>IF(ISBLANK(D351),"",COUNTA($D$2:D351))</f>
        <v>267</v>
      </c>
      <c r="B351" s="118">
        <f t="shared" si="80"/>
        <v>350</v>
      </c>
      <c r="C351" s="121"/>
      <c r="D351" s="121" t="s">
        <v>801</v>
      </c>
      <c r="E351" s="126" t="s">
        <v>21</v>
      </c>
      <c r="F351" s="120" t="s">
        <v>1208</v>
      </c>
      <c r="G351" s="120" t="s">
        <v>790</v>
      </c>
      <c r="H351" s="120" t="s">
        <v>1636</v>
      </c>
      <c r="I351" s="120" t="s">
        <v>1636</v>
      </c>
      <c r="J351" s="121" t="s">
        <v>1586</v>
      </c>
      <c r="K351" s="121">
        <v>1</v>
      </c>
      <c r="L351" s="158">
        <v>44407</v>
      </c>
      <c r="M351" s="158">
        <v>44561</v>
      </c>
      <c r="N351" s="145">
        <f t="shared" si="72"/>
        <v>22</v>
      </c>
      <c r="O351" s="121" t="s">
        <v>1692</v>
      </c>
      <c r="P351" s="121">
        <v>0</v>
      </c>
      <c r="Q351" s="146">
        <f>IF(P351/K351&gt;1,100,+P351/K351*100)</f>
        <v>0</v>
      </c>
      <c r="R351" s="123">
        <f>+N351*Q351/100</f>
        <v>0</v>
      </c>
      <c r="S351" s="123">
        <f>IF(M351&lt;=$AG$1,R351,0)</f>
        <v>0</v>
      </c>
      <c r="T351" s="123">
        <f>IF($AG$1&gt;=M351,N351,0)</f>
        <v>22</v>
      </c>
      <c r="U351" s="121"/>
      <c r="V351" s="125" t="str">
        <f>IF(Q351=100,"CUMPLIDA",IF(M351-$AG$1&lt;0,"VENCIDA",IF(M351-$AG$1&lt;=30,"PRÓXIMA A VENCER",IF(Q351&gt;0,"CON AVANCE","EN TERMINO"))))</f>
        <v>VENCIDA</v>
      </c>
      <c r="W351" s="125" t="str">
        <f>IF(A351&lt;&gt;"",IF(AC351=1,"VENCIDO",IF(AC351=2,"PRÓXIMO A VENCER",IF(AC351=3,"EN TERMINO",IF(AC351=4,"CON AVANCE",IF(AC351=5,"CUMPLIDO",))))),"")</f>
        <v>VENCIDO</v>
      </c>
      <c r="X351" s="180" t="s">
        <v>804</v>
      </c>
      <c r="Y351" s="117" t="str">
        <f t="shared" si="78"/>
        <v>H38AF17</v>
      </c>
      <c r="Z351" s="126">
        <f>IF(A351&lt;&gt;"",1,Z350+1)</f>
        <v>1</v>
      </c>
      <c r="AA351" s="126" t="str">
        <f t="shared" si="79"/>
        <v>H38AF17 - 1</v>
      </c>
      <c r="AB351" s="127">
        <f t="shared" si="73"/>
        <v>1</v>
      </c>
      <c r="AC351" s="127">
        <f t="shared" si="74"/>
        <v>1</v>
      </c>
      <c r="AD351" s="127" t="str">
        <f>IF(A351&lt;&gt;"",MID(F351,1,FIND(" ",F351,1)-1),AD350)</f>
        <v>H38AF17.</v>
      </c>
      <c r="AE351" s="127" t="str">
        <f t="shared" si="75"/>
        <v>H38AF17</v>
      </c>
      <c r="AF351" s="128"/>
      <c r="AG351" s="129"/>
      <c r="AH351" s="130"/>
    </row>
    <row r="352" spans="1:34" s="131" customFormat="1" ht="350.1" customHeight="1" x14ac:dyDescent="0.2">
      <c r="A352" s="117">
        <f>IF(ISBLANK(D352),"",COUNTA($D$2:D352))</f>
        <v>268</v>
      </c>
      <c r="B352" s="118">
        <f t="shared" si="80"/>
        <v>351</v>
      </c>
      <c r="C352" s="121"/>
      <c r="D352" s="121" t="s">
        <v>803</v>
      </c>
      <c r="E352" s="126" t="s">
        <v>15</v>
      </c>
      <c r="F352" s="120" t="s">
        <v>792</v>
      </c>
      <c r="G352" s="120" t="s">
        <v>793</v>
      </c>
      <c r="H352" s="120" t="s">
        <v>794</v>
      </c>
      <c r="I352" s="120" t="s">
        <v>795</v>
      </c>
      <c r="J352" s="121" t="s">
        <v>796</v>
      </c>
      <c r="K352" s="121">
        <v>3</v>
      </c>
      <c r="L352" s="158">
        <v>43313</v>
      </c>
      <c r="M352" s="158">
        <v>43496</v>
      </c>
      <c r="N352" s="145">
        <f t="shared" si="72"/>
        <v>26.142857142857142</v>
      </c>
      <c r="O352" s="121" t="s">
        <v>1703</v>
      </c>
      <c r="P352" s="140">
        <v>3</v>
      </c>
      <c r="Q352" s="146">
        <f>IF(P352/K352&gt;1,100,+P352/K352*100)</f>
        <v>100</v>
      </c>
      <c r="R352" s="123">
        <f>+N352*Q352/100</f>
        <v>26.142857142857142</v>
      </c>
      <c r="S352" s="123">
        <f>IF(M352&lt;=$AG$1,R352,0)</f>
        <v>26.142857142857142</v>
      </c>
      <c r="T352" s="123">
        <f>IF($AG$1&gt;=M352,N352,0)</f>
        <v>26.142857142857142</v>
      </c>
      <c r="U352" s="121" t="s">
        <v>1527</v>
      </c>
      <c r="V352" s="125" t="str">
        <f>IF(Q352=100,"CUMPLIDA",IF(M352-$AG$1&lt;0,"VENCIDA",IF(M352-$AG$1&lt;=30,"PRÓXIMA A VENCER",IF(Q352&gt;0,"CON AVANCE","EN TERMINO"))))</f>
        <v>CUMPLIDA</v>
      </c>
      <c r="W352" s="125" t="str">
        <f>IF(A352&lt;&gt;"",IF(AC352=1,"VENCIDO",IF(AC352=2,"PRÓXIMO A VENCER",IF(AC352=3,"EN TERMINO",IF(AC352=4,"CON AVANCE",IF(AC352=5,"CUMPLIDO",))))),"")</f>
        <v>CUMPLIDO</v>
      </c>
      <c r="X352" s="180" t="s">
        <v>804</v>
      </c>
      <c r="Y352" s="117" t="str">
        <f t="shared" si="78"/>
        <v>H43AF17</v>
      </c>
      <c r="Z352" s="126">
        <f>IF(A352&lt;&gt;"",1,Z351+1)</f>
        <v>1</v>
      </c>
      <c r="AA352" s="126" t="str">
        <f t="shared" si="79"/>
        <v>H43AF17 - 1</v>
      </c>
      <c r="AB352" s="127">
        <f t="shared" si="73"/>
        <v>5</v>
      </c>
      <c r="AC352" s="127">
        <f t="shared" si="74"/>
        <v>5</v>
      </c>
      <c r="AD352" s="127" t="str">
        <f>IF(A352&lt;&gt;"",MID(F352,1,FIND(" ",F352,1)-1),AD351)</f>
        <v>H43AF17.</v>
      </c>
      <c r="AE352" s="127" t="str">
        <f t="shared" si="75"/>
        <v>H43AF17</v>
      </c>
      <c r="AF352" s="128"/>
      <c r="AG352" s="129"/>
      <c r="AH352" s="130"/>
    </row>
    <row r="353" spans="1:34" s="131" customFormat="1" ht="350.1" customHeight="1" x14ac:dyDescent="0.2">
      <c r="A353" s="117">
        <f>IF(ISBLANK(D353),"",COUNTA($D$2:D353))</f>
        <v>269</v>
      </c>
      <c r="B353" s="118">
        <f t="shared" si="80"/>
        <v>352</v>
      </c>
      <c r="C353" s="121"/>
      <c r="D353" s="121" t="s">
        <v>800</v>
      </c>
      <c r="E353" s="126" t="s">
        <v>152</v>
      </c>
      <c r="F353" s="120" t="s">
        <v>837</v>
      </c>
      <c r="G353" s="120" t="s">
        <v>797</v>
      </c>
      <c r="H353" s="120" t="s">
        <v>1188</v>
      </c>
      <c r="I353" s="120" t="s">
        <v>1189</v>
      </c>
      <c r="J353" s="121" t="s">
        <v>1156</v>
      </c>
      <c r="K353" s="123">
        <v>1</v>
      </c>
      <c r="L353" s="158">
        <v>43862</v>
      </c>
      <c r="M353" s="158">
        <v>43979</v>
      </c>
      <c r="N353" s="145">
        <f t="shared" si="72"/>
        <v>16.714285714285715</v>
      </c>
      <c r="O353" s="121" t="s">
        <v>1720</v>
      </c>
      <c r="P353" s="121">
        <v>1</v>
      </c>
      <c r="Q353" s="146">
        <f>IF(P353/K353&gt;1,100,+P353/K353*100)</f>
        <v>100</v>
      </c>
      <c r="R353" s="123">
        <f>+N353*Q353/100</f>
        <v>16.714285714285715</v>
      </c>
      <c r="S353" s="123">
        <f>IF(M353&lt;=$AG$1,R353,0)</f>
        <v>16.714285714285715</v>
      </c>
      <c r="T353" s="123">
        <f>IF($AG$1&gt;=M353,N353,0)</f>
        <v>16.714285714285715</v>
      </c>
      <c r="U353" s="121"/>
      <c r="V353" s="125" t="str">
        <f>IF(Q353=100,"CUMPLIDA",IF(M353-$AG$1&lt;0,"VENCIDA",IF(M353-$AG$1&lt;=30,"PRÓXIMA A VENCER",IF(Q353&gt;0,"CON AVANCE","EN TERMINO"))))</f>
        <v>CUMPLIDA</v>
      </c>
      <c r="W353" s="125" t="str">
        <f>IF(A353&lt;&gt;"",IF(AC353=1,"VENCIDO",IF(AC353=2,"PRÓXIMO A VENCER",IF(AC353=3,"EN TERMINO",IF(AC353=4,"CON AVANCE",IF(AC353=5,"CUMPLIDO",))))),"")</f>
        <v>CUMPLIDO</v>
      </c>
      <c r="X353" s="180" t="s">
        <v>804</v>
      </c>
      <c r="Y353" s="117" t="str">
        <f t="shared" si="78"/>
        <v>H56AF17</v>
      </c>
      <c r="Z353" s="126">
        <f>IF(A353&lt;&gt;"",1,Z352+1)</f>
        <v>1</v>
      </c>
      <c r="AA353" s="126" t="str">
        <f t="shared" si="79"/>
        <v>H56AF17 - 1</v>
      </c>
      <c r="AB353" s="127">
        <f t="shared" si="73"/>
        <v>5</v>
      </c>
      <c r="AC353" s="127">
        <f t="shared" si="74"/>
        <v>5</v>
      </c>
      <c r="AD353" s="127" t="str">
        <f>IF(A353&lt;&gt;"",MID(F353,1,FIND(" ",F353,1)-1),AD352)</f>
        <v>H56AF17.</v>
      </c>
      <c r="AE353" s="127" t="str">
        <f t="shared" si="75"/>
        <v>H56AF17</v>
      </c>
      <c r="AF353" s="128"/>
      <c r="AG353" s="129"/>
      <c r="AH353" s="130"/>
    </row>
    <row r="354" spans="1:34" s="131" customFormat="1" ht="350.1" customHeight="1" x14ac:dyDescent="0.2">
      <c r="A354" s="117">
        <f>IF(ISBLANK(D354),"",COUNTA($D$2:D354))</f>
        <v>270</v>
      </c>
      <c r="B354" s="118">
        <f t="shared" si="80"/>
        <v>353</v>
      </c>
      <c r="C354" s="121"/>
      <c r="D354" s="121" t="s">
        <v>800</v>
      </c>
      <c r="E354" s="126" t="s">
        <v>152</v>
      </c>
      <c r="F354" s="120" t="s">
        <v>798</v>
      </c>
      <c r="G354" s="120" t="s">
        <v>799</v>
      </c>
      <c r="H354" s="120" t="s">
        <v>1188</v>
      </c>
      <c r="I354" s="120" t="s">
        <v>1189</v>
      </c>
      <c r="J354" s="121" t="s">
        <v>1156</v>
      </c>
      <c r="K354" s="123">
        <v>1</v>
      </c>
      <c r="L354" s="158">
        <v>43862</v>
      </c>
      <c r="M354" s="158">
        <v>43979</v>
      </c>
      <c r="N354" s="145">
        <f t="shared" si="72"/>
        <v>16.714285714285715</v>
      </c>
      <c r="O354" s="121" t="s">
        <v>1720</v>
      </c>
      <c r="P354" s="121">
        <v>1</v>
      </c>
      <c r="Q354" s="146">
        <f>IF(P354/K354&gt;1,100,+P354/K354*100)</f>
        <v>100</v>
      </c>
      <c r="R354" s="123">
        <f>+N354*Q354/100</f>
        <v>16.714285714285715</v>
      </c>
      <c r="S354" s="123">
        <f>IF(M354&lt;=$AG$1,R354,0)</f>
        <v>16.714285714285715</v>
      </c>
      <c r="T354" s="123">
        <f>IF($AG$1&gt;=M354,N354,0)</f>
        <v>16.714285714285715</v>
      </c>
      <c r="U354" s="121"/>
      <c r="V354" s="125" t="str">
        <f>IF(Q354=100,"CUMPLIDA",IF(M354-$AG$1&lt;0,"VENCIDA",IF(M354-$AG$1&lt;=30,"PRÓXIMA A VENCER",IF(Q354&gt;0,"CON AVANCE","EN TERMINO"))))</f>
        <v>CUMPLIDA</v>
      </c>
      <c r="W354" s="125" t="str">
        <f>IF(A354&lt;&gt;"",IF(AC354=1,"VENCIDO",IF(AC354=2,"PRÓXIMO A VENCER",IF(AC354=3,"EN TERMINO",IF(AC354=4,"CON AVANCE",IF(AC354=5,"CUMPLIDO",))))),"")</f>
        <v>CUMPLIDO</v>
      </c>
      <c r="X354" s="180" t="s">
        <v>804</v>
      </c>
      <c r="Y354" s="117" t="str">
        <f t="shared" si="78"/>
        <v>H57AF17</v>
      </c>
      <c r="Z354" s="126">
        <f>IF(A354&lt;&gt;"",1,Z353+1)</f>
        <v>1</v>
      </c>
      <c r="AA354" s="126" t="str">
        <f t="shared" si="79"/>
        <v>H57AF17 - 1</v>
      </c>
      <c r="AB354" s="127">
        <f t="shared" si="73"/>
        <v>5</v>
      </c>
      <c r="AC354" s="127">
        <f t="shared" si="74"/>
        <v>5</v>
      </c>
      <c r="AD354" s="127" t="str">
        <f>IF(A354&lt;&gt;"",MID(F354,1,FIND(" ",F354,1)-1),AD353)</f>
        <v>H57AF17.</v>
      </c>
      <c r="AE354" s="127" t="str">
        <f t="shared" si="75"/>
        <v>H57AF17</v>
      </c>
      <c r="AF354" s="128"/>
      <c r="AG354" s="129"/>
      <c r="AH354" s="130"/>
    </row>
    <row r="355" spans="1:34" s="131" customFormat="1" ht="350.1" customHeight="1" x14ac:dyDescent="0.2">
      <c r="A355" s="117">
        <f>IF(ISBLANK(D355),"",COUNTA($D$2:D355))</f>
        <v>271</v>
      </c>
      <c r="B355" s="118">
        <f t="shared" si="80"/>
        <v>354</v>
      </c>
      <c r="C355" s="121"/>
      <c r="D355" s="121" t="s">
        <v>710</v>
      </c>
      <c r="E355" s="121" t="s">
        <v>80</v>
      </c>
      <c r="F355" s="120" t="s">
        <v>722</v>
      </c>
      <c r="G355" s="120" t="s">
        <v>707</v>
      </c>
      <c r="H355" s="120" t="s">
        <v>1141</v>
      </c>
      <c r="I355" s="120" t="s">
        <v>1142</v>
      </c>
      <c r="J355" s="121" t="s">
        <v>1196</v>
      </c>
      <c r="K355" s="121">
        <v>4</v>
      </c>
      <c r="L355" s="158">
        <v>43859</v>
      </c>
      <c r="M355" s="158">
        <v>44224</v>
      </c>
      <c r="N355" s="145">
        <f t="shared" ref="N355:N359" si="89">(+M355-L355)/7</f>
        <v>52.142857142857146</v>
      </c>
      <c r="O355" s="121" t="s">
        <v>716</v>
      </c>
      <c r="P355" s="121">
        <v>4</v>
      </c>
      <c r="Q355" s="146">
        <f>IF(P355/K355&gt;1,100,+P355/K355*100)</f>
        <v>100</v>
      </c>
      <c r="R355" s="123">
        <f>+N355*Q355/100</f>
        <v>52.142857142857146</v>
      </c>
      <c r="S355" s="123">
        <f>IF(M355&lt;=$AG$1,R355,0)</f>
        <v>52.142857142857146</v>
      </c>
      <c r="T355" s="123">
        <f>IF($AG$1&gt;=M355,N355,0)</f>
        <v>52.142857142857146</v>
      </c>
      <c r="U355" s="121" t="s">
        <v>1527</v>
      </c>
      <c r="V355" s="125" t="str">
        <f>IF(Q355=100,"CUMPLIDA",IF(M355-$AG$1&lt;0,"VENCIDA",IF(M355-$AG$1&lt;=30,"PRÓXIMA A VENCER",IF(Q355&gt;0,"CON AVANCE","EN TERMINO"))))</f>
        <v>CUMPLIDA</v>
      </c>
      <c r="W355" s="125" t="str">
        <f>IF(A355&lt;&gt;"",IF(AC355=1,"VENCIDO",IF(AC355=2,"PRÓXIMO A VENCER",IF(AC355=3,"EN TERMINO",IF(AC355=4,"CON AVANCE",IF(AC355=5,"CUMPLIDO",))))),"")</f>
        <v>CUMPLIDO</v>
      </c>
      <c r="X355" s="180" t="s">
        <v>706</v>
      </c>
      <c r="Y355" s="117" t="str">
        <f t="shared" si="78"/>
        <v>H1AC17</v>
      </c>
      <c r="Z355" s="126">
        <f>IF(A355&lt;&gt;"",1,Z354+1)</f>
        <v>1</v>
      </c>
      <c r="AA355" s="126" t="str">
        <f t="shared" si="79"/>
        <v>H1AC17 - 1</v>
      </c>
      <c r="AB355" s="127">
        <f t="shared" si="73"/>
        <v>5</v>
      </c>
      <c r="AC355" s="127">
        <f t="shared" si="74"/>
        <v>5</v>
      </c>
      <c r="AD355" s="127" t="str">
        <f>IF(A355&lt;&gt;"",MID(F355,1,FIND(" ",F355,1)-1),AD354)</f>
        <v>H1AC17.</v>
      </c>
      <c r="AE355" s="127" t="str">
        <f t="shared" si="75"/>
        <v>H1AC17</v>
      </c>
      <c r="AF355" s="128"/>
      <c r="AG355" s="129"/>
      <c r="AH355" s="130"/>
    </row>
    <row r="356" spans="1:34" s="131" customFormat="1" ht="350.1" customHeight="1" x14ac:dyDescent="0.2">
      <c r="A356" s="117">
        <f>IF(ISBLANK(D356),"",COUNTA($D$2:D356))</f>
        <v>272</v>
      </c>
      <c r="B356" s="118">
        <f t="shared" si="80"/>
        <v>355</v>
      </c>
      <c r="C356" s="121"/>
      <c r="D356" s="121" t="s">
        <v>710</v>
      </c>
      <c r="E356" s="121" t="s">
        <v>80</v>
      </c>
      <c r="F356" s="120" t="s">
        <v>708</v>
      </c>
      <c r="G356" s="120" t="s">
        <v>709</v>
      </c>
      <c r="H356" s="120" t="s">
        <v>723</v>
      </c>
      <c r="I356" s="120" t="s">
        <v>724</v>
      </c>
      <c r="J356" s="121" t="s">
        <v>18</v>
      </c>
      <c r="K356" s="121">
        <v>4</v>
      </c>
      <c r="L356" s="158">
        <v>43122</v>
      </c>
      <c r="M356" s="158">
        <v>43485</v>
      </c>
      <c r="N356" s="145">
        <f t="shared" si="89"/>
        <v>51.857142857142854</v>
      </c>
      <c r="O356" s="121" t="s">
        <v>313</v>
      </c>
      <c r="P356" s="121">
        <v>4</v>
      </c>
      <c r="Q356" s="146">
        <f>IF(P356/K356&gt;1,100,+P356/K356*100)</f>
        <v>100</v>
      </c>
      <c r="R356" s="123">
        <f>+N356*Q356/100</f>
        <v>51.857142857142854</v>
      </c>
      <c r="S356" s="123">
        <f>IF(M356&lt;=$AG$1,R356,0)</f>
        <v>51.857142857142854</v>
      </c>
      <c r="T356" s="123">
        <f>IF($AG$1&gt;=M356,N356,0)</f>
        <v>51.857142857142854</v>
      </c>
      <c r="U356" s="121"/>
      <c r="V356" s="125" t="str">
        <f>IF(Q356=100,"CUMPLIDA",IF(M356-$AG$1&lt;0,"VENCIDA",IF(M356-$AG$1&lt;=30,"PRÓXIMA A VENCER",IF(Q356&gt;0,"CON AVANCE","EN TERMINO"))))</f>
        <v>CUMPLIDA</v>
      </c>
      <c r="W356" s="125" t="str">
        <f>IF(A356&lt;&gt;"",IF(AC356=1,"VENCIDO",IF(AC356=2,"PRÓXIMO A VENCER",IF(AC356=3,"EN TERMINO",IF(AC356=4,"CON AVANCE",IF(AC356=5,"CUMPLIDO",))))),"")</f>
        <v>CUMPLIDO</v>
      </c>
      <c r="X356" s="180" t="s">
        <v>706</v>
      </c>
      <c r="Y356" s="117" t="str">
        <f t="shared" si="78"/>
        <v>H2AC17</v>
      </c>
      <c r="Z356" s="126">
        <f>IF(A356&lt;&gt;"",1,Z355+1)</f>
        <v>1</v>
      </c>
      <c r="AA356" s="126" t="str">
        <f t="shared" si="79"/>
        <v>H2AC17 - 1</v>
      </c>
      <c r="AB356" s="127">
        <f t="shared" si="73"/>
        <v>5</v>
      </c>
      <c r="AC356" s="127">
        <f t="shared" si="74"/>
        <v>5</v>
      </c>
      <c r="AD356" s="127" t="str">
        <f>IF(A356&lt;&gt;"",MID(F356,1,FIND(" ",F356,1)-1),AD355)</f>
        <v>H2AC17.</v>
      </c>
      <c r="AE356" s="127" t="str">
        <f t="shared" si="75"/>
        <v>H2AC17</v>
      </c>
      <c r="AF356" s="128"/>
      <c r="AG356" s="129"/>
      <c r="AH356" s="130"/>
    </row>
    <row r="357" spans="1:34" s="131" customFormat="1" ht="350.1" customHeight="1" x14ac:dyDescent="0.2">
      <c r="A357" s="117">
        <f>IF(ISBLANK(D357),"",COUNTA($D$2:D357))</f>
        <v>273</v>
      </c>
      <c r="B357" s="118">
        <f t="shared" si="80"/>
        <v>356</v>
      </c>
      <c r="C357" s="121"/>
      <c r="D357" s="121" t="s">
        <v>711</v>
      </c>
      <c r="E357" s="121" t="s">
        <v>717</v>
      </c>
      <c r="F357" s="120" t="s">
        <v>721</v>
      </c>
      <c r="G357" s="120" t="s">
        <v>720</v>
      </c>
      <c r="H357" s="120" t="s">
        <v>726</v>
      </c>
      <c r="I357" s="120" t="s">
        <v>729</v>
      </c>
      <c r="J357" s="121" t="s">
        <v>725</v>
      </c>
      <c r="K357" s="121">
        <v>2</v>
      </c>
      <c r="L357" s="158">
        <v>43160</v>
      </c>
      <c r="M357" s="158">
        <v>43525</v>
      </c>
      <c r="N357" s="145">
        <f t="shared" si="89"/>
        <v>52.142857142857146</v>
      </c>
      <c r="O357" s="121" t="s">
        <v>313</v>
      </c>
      <c r="P357" s="121">
        <v>1.6</v>
      </c>
      <c r="Q357" s="146">
        <f>IF(P357/K357&gt;1,100,+P357/K357*100)</f>
        <v>80</v>
      </c>
      <c r="R357" s="123">
        <f>+N357*Q357/100</f>
        <v>41.714285714285715</v>
      </c>
      <c r="S357" s="123">
        <f>IF(M357&lt;=$AG$1,R357,0)</f>
        <v>41.714285714285715</v>
      </c>
      <c r="T357" s="123">
        <f>IF($AG$1&gt;=M357,N357,0)</f>
        <v>52.142857142857146</v>
      </c>
      <c r="U357" s="121"/>
      <c r="V357" s="125" t="str">
        <f>IF(Q357=100,"CUMPLIDA",IF(M357-$AG$1&lt;0,"VENCIDA",IF(M357-$AG$1&lt;=30,"PRÓXIMA A VENCER",IF(Q357&gt;0,"CON AVANCE","EN TERMINO"))))</f>
        <v>VENCIDA</v>
      </c>
      <c r="W357" s="125" t="str">
        <f>IF(A357&lt;&gt;"",IF(AC357=1,"VENCIDO",IF(AC357=2,"PRÓXIMO A VENCER",IF(AC357=3,"EN TERMINO",IF(AC357=4,"CON AVANCE",IF(AC357=5,"CUMPLIDO",))))),"")</f>
        <v>VENCIDO</v>
      </c>
      <c r="X357" s="180" t="s">
        <v>706</v>
      </c>
      <c r="Y357" s="117" t="str">
        <f t="shared" si="78"/>
        <v>H5AC17</v>
      </c>
      <c r="Z357" s="126">
        <f>IF(A357&lt;&gt;"",1,Z356+1)</f>
        <v>1</v>
      </c>
      <c r="AA357" s="126" t="str">
        <f t="shared" si="79"/>
        <v>H5AC17 - 1</v>
      </c>
      <c r="AB357" s="127">
        <f t="shared" si="73"/>
        <v>1</v>
      </c>
      <c r="AC357" s="127">
        <f t="shared" si="74"/>
        <v>1</v>
      </c>
      <c r="AD357" s="127" t="str">
        <f>IF(A357&lt;&gt;"",MID(F357,1,FIND(" ",F357,1)-1),AD356)</f>
        <v>H5AC17.</v>
      </c>
      <c r="AE357" s="127" t="str">
        <f t="shared" si="75"/>
        <v>H5AC17</v>
      </c>
      <c r="AF357" s="128"/>
      <c r="AG357" s="129"/>
      <c r="AH357" s="130"/>
    </row>
    <row r="358" spans="1:34" s="131" customFormat="1" ht="350.1" customHeight="1" x14ac:dyDescent="0.2">
      <c r="A358" s="117">
        <f>IF(ISBLANK(D358),"",COUNTA($D$2:D358))</f>
        <v>274</v>
      </c>
      <c r="B358" s="118">
        <f t="shared" si="80"/>
        <v>357</v>
      </c>
      <c r="C358" s="121"/>
      <c r="D358" s="121" t="s">
        <v>712</v>
      </c>
      <c r="E358" s="121" t="s">
        <v>152</v>
      </c>
      <c r="F358" s="120" t="s">
        <v>713</v>
      </c>
      <c r="G358" s="120" t="s">
        <v>714</v>
      </c>
      <c r="H358" s="120" t="s">
        <v>743</v>
      </c>
      <c r="I358" s="120" t="s">
        <v>727</v>
      </c>
      <c r="J358" s="121" t="s">
        <v>728</v>
      </c>
      <c r="K358" s="121">
        <v>12</v>
      </c>
      <c r="L358" s="158">
        <v>43115</v>
      </c>
      <c r="M358" s="158">
        <v>43465</v>
      </c>
      <c r="N358" s="145">
        <f t="shared" si="89"/>
        <v>50</v>
      </c>
      <c r="O358" s="121" t="s">
        <v>348</v>
      </c>
      <c r="P358" s="121">
        <v>12</v>
      </c>
      <c r="Q358" s="146">
        <f>IF(P358/K358&gt;1,100,+P358/K358*100)</f>
        <v>100</v>
      </c>
      <c r="R358" s="123">
        <f>+N358*Q358/100</f>
        <v>50</v>
      </c>
      <c r="S358" s="123">
        <f>IF(M358&lt;=$AG$1,R358,0)</f>
        <v>50</v>
      </c>
      <c r="T358" s="123">
        <f>IF($AG$1&gt;=M358,N358,0)</f>
        <v>50</v>
      </c>
      <c r="U358" s="121"/>
      <c r="V358" s="125" t="str">
        <f>IF(Q358=100,"CUMPLIDA",IF(M358-$AG$1&lt;0,"VENCIDA",IF(M358-$AG$1&lt;=30,"PRÓXIMA A VENCER",IF(Q358&gt;0,"CON AVANCE","EN TERMINO"))))</f>
        <v>CUMPLIDA</v>
      </c>
      <c r="W358" s="125" t="str">
        <f>IF(A358&lt;&gt;"",IF(AC358=1,"VENCIDO",IF(AC358=2,"PRÓXIMO A VENCER",IF(AC358=3,"EN TERMINO",IF(AC358=4,"CON AVANCE",IF(AC358=5,"CUMPLIDO",))))),"")</f>
        <v>CUMPLIDO</v>
      </c>
      <c r="X358" s="180" t="s">
        <v>706</v>
      </c>
      <c r="Y358" s="117" t="str">
        <f t="shared" si="78"/>
        <v>H8AC17</v>
      </c>
      <c r="Z358" s="126">
        <f>IF(A358&lt;&gt;"",1,Z357+1)</f>
        <v>1</v>
      </c>
      <c r="AA358" s="126" t="str">
        <f t="shared" si="79"/>
        <v>H8AC17 - 1</v>
      </c>
      <c r="AB358" s="127">
        <f t="shared" si="73"/>
        <v>5</v>
      </c>
      <c r="AC358" s="127">
        <f t="shared" si="74"/>
        <v>5</v>
      </c>
      <c r="AD358" s="127" t="str">
        <f>IF(A358&lt;&gt;"",MID(F358,1,FIND(" ",F358,1)-1),AD357)</f>
        <v>H8AC17.</v>
      </c>
      <c r="AE358" s="127" t="str">
        <f t="shared" si="75"/>
        <v>H8AC17</v>
      </c>
      <c r="AF358" s="128"/>
      <c r="AG358" s="129"/>
      <c r="AH358" s="130"/>
    </row>
    <row r="359" spans="1:34" s="184" customFormat="1" ht="350.1" customHeight="1" x14ac:dyDescent="0.2">
      <c r="A359" s="117">
        <f>IF(ISBLANK(D359),"",COUNTA($D$2:D359))</f>
        <v>275</v>
      </c>
      <c r="B359" s="118">
        <f t="shared" si="80"/>
        <v>358</v>
      </c>
      <c r="C359" s="121"/>
      <c r="D359" s="121" t="s">
        <v>829</v>
      </c>
      <c r="E359" s="126">
        <v>1401003</v>
      </c>
      <c r="F359" s="120" t="s">
        <v>1209</v>
      </c>
      <c r="G359" s="120" t="s">
        <v>179</v>
      </c>
      <c r="H359" s="120" t="s">
        <v>1197</v>
      </c>
      <c r="I359" s="120" t="s">
        <v>1155</v>
      </c>
      <c r="J359" s="121" t="s">
        <v>1156</v>
      </c>
      <c r="K359" s="121">
        <v>1</v>
      </c>
      <c r="L359" s="158">
        <v>43858</v>
      </c>
      <c r="M359" s="182">
        <v>44165</v>
      </c>
      <c r="N359" s="145">
        <f t="shared" si="89"/>
        <v>43.857142857142854</v>
      </c>
      <c r="O359" s="121" t="s">
        <v>1689</v>
      </c>
      <c r="P359" s="121">
        <v>1</v>
      </c>
      <c r="Q359" s="146">
        <f>IF(P359/K359&gt;1,100,+P359/K359*100)</f>
        <v>100</v>
      </c>
      <c r="R359" s="123">
        <f>+N359*Q359/100</f>
        <v>43.857142857142854</v>
      </c>
      <c r="S359" s="123">
        <f>IF(M359&lt;=$AG$1,R359,0)</f>
        <v>43.857142857142854</v>
      </c>
      <c r="T359" s="123">
        <f>IF($AG$1&gt;=M359,N359,0)</f>
        <v>43.857142857142854</v>
      </c>
      <c r="U359" s="121"/>
      <c r="V359" s="125" t="str">
        <f>IF(Q359=100,"CUMPLIDA",IF(M359-$AG$1&lt;0,"VENCIDA",IF(M359-$AG$1&lt;=30,"PRÓXIMA A VENCER",IF(Q359&gt;0,"CON AVANCE","EN TERMINO"))))</f>
        <v>CUMPLIDA</v>
      </c>
      <c r="W359" s="125" t="str">
        <f>IF(A359&lt;&gt;"",IF(AC359=1,"VENCIDO",IF(AC359=2,"PRÓXIMO A VENCER",IF(AC359=3,"EN TERMINO",IF(AC359=4,"CON AVANCE",IF(AC359=5,"CUMPLIDO",))))),"")</f>
        <v>CUMPLIDO</v>
      </c>
      <c r="X359" s="180" t="s">
        <v>228</v>
      </c>
      <c r="Y359" s="117" t="str">
        <f t="shared" si="78"/>
        <v>H1R16</v>
      </c>
      <c r="Z359" s="126">
        <f>IF(A359&lt;&gt;"",1,Z358+1)</f>
        <v>1</v>
      </c>
      <c r="AA359" s="126" t="str">
        <f t="shared" si="79"/>
        <v>H1R16 - 1</v>
      </c>
      <c r="AB359" s="127">
        <f t="shared" si="73"/>
        <v>5</v>
      </c>
      <c r="AC359" s="127">
        <f t="shared" si="74"/>
        <v>5</v>
      </c>
      <c r="AD359" s="127" t="str">
        <f>IF(A359&lt;&gt;"",MID(F359,1,FIND(" ",F359,1)-1),AD358)</f>
        <v>H1R16.</v>
      </c>
      <c r="AE359" s="127" t="str">
        <f t="shared" si="75"/>
        <v>H1R16</v>
      </c>
      <c r="AF359" s="183"/>
      <c r="AG359" s="183"/>
    </row>
    <row r="360" spans="1:34" s="184" customFormat="1" ht="350.1" customHeight="1" x14ac:dyDescent="0.2">
      <c r="A360" s="117" t="str">
        <f>IF(ISBLANK(D360),"",COUNTA($D$2:D360))</f>
        <v/>
      </c>
      <c r="B360" s="118">
        <f t="shared" si="80"/>
        <v>359</v>
      </c>
      <c r="C360" s="121"/>
      <c r="D360" s="121"/>
      <c r="E360" s="126">
        <v>1401003</v>
      </c>
      <c r="F360" s="120" t="s">
        <v>1210</v>
      </c>
      <c r="G360" s="120" t="s">
        <v>179</v>
      </c>
      <c r="H360" s="120" t="s">
        <v>483</v>
      </c>
      <c r="I360" s="121" t="s">
        <v>254</v>
      </c>
      <c r="J360" s="121" t="s">
        <v>319</v>
      </c>
      <c r="K360" s="121">
        <v>3</v>
      </c>
      <c r="L360" s="158">
        <v>43040</v>
      </c>
      <c r="M360" s="182">
        <v>43403</v>
      </c>
      <c r="N360" s="145">
        <f t="shared" ref="N360:N362" si="90">(+M360-L360)/7</f>
        <v>51.857142857142854</v>
      </c>
      <c r="O360" s="121" t="s">
        <v>1690</v>
      </c>
      <c r="P360" s="121">
        <v>3</v>
      </c>
      <c r="Q360" s="146">
        <f>IF(P360/K360&gt;1,100,+P360/K360*100)</f>
        <v>100</v>
      </c>
      <c r="R360" s="123">
        <f>+N360*Q360/100</f>
        <v>51.857142857142854</v>
      </c>
      <c r="S360" s="123">
        <f>IF(M360&lt;=$AG$1,R360,0)</f>
        <v>51.857142857142854</v>
      </c>
      <c r="T360" s="123">
        <f>IF($AG$1&gt;=M360,N360,0)</f>
        <v>51.857142857142854</v>
      </c>
      <c r="U360" s="121"/>
      <c r="V360" s="125" t="str">
        <f>IF(Q360=100,"CUMPLIDA",IF(M360-$AG$1&lt;0,"VENCIDA",IF(M360-$AG$1&lt;=30,"PRÓXIMA A VENCER",IF(Q360&gt;0,"CON AVANCE","EN TERMINO"))))</f>
        <v>CUMPLIDA</v>
      </c>
      <c r="W360" s="125" t="str">
        <f>IF(A360&lt;&gt;"",IF(AC360=1,"VENCIDO",IF(AC360=2,"PRÓXIMO A VENCER",IF(AC360=3,"EN TERMINO",IF(AC360=4,"CON AVANCE",IF(AC360=5,"CUMPLIDO",))))),"")</f>
        <v/>
      </c>
      <c r="X360" s="180" t="s">
        <v>228</v>
      </c>
      <c r="Y360" s="117" t="str">
        <f t="shared" si="78"/>
        <v>H1R16</v>
      </c>
      <c r="Z360" s="126">
        <f>IF(A360&lt;&gt;"",1,Z359+1)</f>
        <v>2</v>
      </c>
      <c r="AA360" s="126" t="str">
        <f t="shared" si="79"/>
        <v>H1R16 - 2</v>
      </c>
      <c r="AB360" s="127">
        <f t="shared" si="73"/>
        <v>5</v>
      </c>
      <c r="AC360" s="127">
        <f t="shared" si="74"/>
        <v>5</v>
      </c>
      <c r="AD360" s="127" t="str">
        <f>IF(A360&lt;&gt;"",MID(F360,1,FIND(" ",F360,1)-1),AD359)</f>
        <v>H1R16.</v>
      </c>
      <c r="AE360" s="127" t="str">
        <f t="shared" si="75"/>
        <v>H1R16</v>
      </c>
      <c r="AF360" s="183"/>
      <c r="AG360" s="183"/>
    </row>
    <row r="361" spans="1:34" s="184" customFormat="1" ht="350.1" customHeight="1" x14ac:dyDescent="0.2">
      <c r="A361" s="117">
        <f>IF(ISBLANK(D361),"",COUNTA($D$2:D361))</f>
        <v>276</v>
      </c>
      <c r="B361" s="118">
        <f t="shared" si="80"/>
        <v>360</v>
      </c>
      <c r="C361" s="121"/>
      <c r="D361" s="121" t="s">
        <v>831</v>
      </c>
      <c r="E361" s="126">
        <v>1401003</v>
      </c>
      <c r="F361" s="120" t="s">
        <v>684</v>
      </c>
      <c r="G361" s="120" t="s">
        <v>180</v>
      </c>
      <c r="H361" s="185" t="s">
        <v>471</v>
      </c>
      <c r="I361" s="185" t="s">
        <v>468</v>
      </c>
      <c r="J361" s="186" t="s">
        <v>469</v>
      </c>
      <c r="K361" s="186">
        <v>1</v>
      </c>
      <c r="L361" s="182">
        <v>43040</v>
      </c>
      <c r="M361" s="182">
        <v>43159</v>
      </c>
      <c r="N361" s="145">
        <f t="shared" si="90"/>
        <v>17</v>
      </c>
      <c r="O361" s="140" t="s">
        <v>1694</v>
      </c>
      <c r="P361" s="121">
        <v>1</v>
      </c>
      <c r="Q361" s="146">
        <f>IF(P361/K361&gt;1,100,+P361/K361*100)</f>
        <v>100</v>
      </c>
      <c r="R361" s="123">
        <f>+N361*Q361/100</f>
        <v>17</v>
      </c>
      <c r="S361" s="123">
        <f>IF(M361&lt;=$AG$1,R361,0)</f>
        <v>17</v>
      </c>
      <c r="T361" s="123">
        <f>IF($AG$1&gt;=M361,N361,0)</f>
        <v>17</v>
      </c>
      <c r="U361" s="121"/>
      <c r="V361" s="125" t="str">
        <f>IF(Q361=100,"CUMPLIDA",IF(M361-$AG$1&lt;0,"VENCIDA",IF(M361-$AG$1&lt;=30,"PRÓXIMA A VENCER",IF(Q361&gt;0,"CON AVANCE","EN TERMINO"))))</f>
        <v>CUMPLIDA</v>
      </c>
      <c r="W361" s="125" t="str">
        <f>IF(A361&lt;&gt;"",IF(AC361=1,"VENCIDO",IF(AC361=2,"PRÓXIMO A VENCER",IF(AC361=3,"EN TERMINO",IF(AC361=4,"CON AVANCE",IF(AC361=5,"CUMPLIDO",))))),"")</f>
        <v>CUMPLIDO</v>
      </c>
      <c r="X361" s="180" t="s">
        <v>228</v>
      </c>
      <c r="Y361" s="117" t="str">
        <f t="shared" si="78"/>
        <v>H7R16</v>
      </c>
      <c r="Z361" s="126">
        <f>IF(A361&lt;&gt;"",1,Z360+1)</f>
        <v>1</v>
      </c>
      <c r="AA361" s="126" t="str">
        <f t="shared" si="79"/>
        <v>H7R16 - 1</v>
      </c>
      <c r="AB361" s="127">
        <f t="shared" si="73"/>
        <v>5</v>
      </c>
      <c r="AC361" s="127">
        <f t="shared" si="74"/>
        <v>5</v>
      </c>
      <c r="AD361" s="127" t="str">
        <f>IF(A361&lt;&gt;"",MID(F361,1,FIND(" ",F361,1)-1),AD360)</f>
        <v>H7R16.</v>
      </c>
      <c r="AE361" s="127" t="str">
        <f t="shared" si="75"/>
        <v>H7R16</v>
      </c>
      <c r="AF361" s="183"/>
      <c r="AG361" s="183"/>
    </row>
    <row r="362" spans="1:34" s="184" customFormat="1" ht="350.1" customHeight="1" x14ac:dyDescent="0.2">
      <c r="A362" s="117">
        <f>IF(ISBLANK(D362),"",COUNTA($D$2:D362))</f>
        <v>277</v>
      </c>
      <c r="B362" s="118">
        <f t="shared" si="80"/>
        <v>361</v>
      </c>
      <c r="C362" s="121"/>
      <c r="D362" s="121" t="s">
        <v>831</v>
      </c>
      <c r="E362" s="126">
        <v>1401013</v>
      </c>
      <c r="F362" s="120" t="s">
        <v>181</v>
      </c>
      <c r="G362" s="120" t="s">
        <v>182</v>
      </c>
      <c r="H362" s="185" t="s">
        <v>667</v>
      </c>
      <c r="I362" s="185" t="s">
        <v>472</v>
      </c>
      <c r="J362" s="186" t="s">
        <v>470</v>
      </c>
      <c r="K362" s="186">
        <v>1</v>
      </c>
      <c r="L362" s="182">
        <v>43040</v>
      </c>
      <c r="M362" s="182">
        <v>43099</v>
      </c>
      <c r="N362" s="145">
        <f t="shared" si="90"/>
        <v>8.4285714285714288</v>
      </c>
      <c r="O362" s="140" t="s">
        <v>1694</v>
      </c>
      <c r="P362" s="121">
        <v>1</v>
      </c>
      <c r="Q362" s="146">
        <f>IF(P362/K362&gt;1,100,+P362/K362*100)</f>
        <v>100</v>
      </c>
      <c r="R362" s="123">
        <f>+N362*Q362/100</f>
        <v>8.4285714285714288</v>
      </c>
      <c r="S362" s="123">
        <f>IF(M362&lt;=$AG$1,R362,0)</f>
        <v>8.4285714285714288</v>
      </c>
      <c r="T362" s="123">
        <f>IF($AG$1&gt;=M362,N362,0)</f>
        <v>8.4285714285714288</v>
      </c>
      <c r="U362" s="121"/>
      <c r="V362" s="125" t="str">
        <f>IF(Q362=100,"CUMPLIDA",IF(M362-$AG$1&lt;0,"VENCIDA",IF(M362-$AG$1&lt;=30,"PRÓXIMA A VENCER",IF(Q362&gt;0,"CON AVANCE","EN TERMINO"))))</f>
        <v>CUMPLIDA</v>
      </c>
      <c r="W362" s="125" t="str">
        <f>IF(A362&lt;&gt;"",IF(AC362=1,"VENCIDO",IF(AC362=2,"PRÓXIMO A VENCER",IF(AC362=3,"EN TERMINO",IF(AC362=4,"CON AVANCE",IF(AC362=5,"CUMPLIDO",))))),"")</f>
        <v>CUMPLIDO</v>
      </c>
      <c r="X362" s="180" t="s">
        <v>228</v>
      </c>
      <c r="Y362" s="117" t="str">
        <f t="shared" si="78"/>
        <v>H8R16</v>
      </c>
      <c r="Z362" s="126">
        <f>IF(A362&lt;&gt;"",1,Z361+1)</f>
        <v>1</v>
      </c>
      <c r="AA362" s="126" t="str">
        <f t="shared" si="79"/>
        <v>H8R16 - 1</v>
      </c>
      <c r="AB362" s="127">
        <f t="shared" si="73"/>
        <v>5</v>
      </c>
      <c r="AC362" s="127">
        <f t="shared" si="74"/>
        <v>5</v>
      </c>
      <c r="AD362" s="127" t="str">
        <f>IF(A362&lt;&gt;"",MID(F362,1,FIND(" ",F362,1)-1),AD361)</f>
        <v>H8R16.</v>
      </c>
      <c r="AE362" s="127" t="str">
        <f t="shared" si="75"/>
        <v>H8R16</v>
      </c>
      <c r="AF362" s="183"/>
      <c r="AG362" s="183"/>
    </row>
    <row r="363" spans="1:34" s="184" customFormat="1" ht="350.1" customHeight="1" x14ac:dyDescent="0.2">
      <c r="A363" s="117">
        <f>IF(ISBLANK(D363),"",COUNTA($D$2:D363))</f>
        <v>278</v>
      </c>
      <c r="B363" s="118">
        <f t="shared" si="80"/>
        <v>362</v>
      </c>
      <c r="C363" s="121"/>
      <c r="D363" s="121" t="s">
        <v>831</v>
      </c>
      <c r="E363" s="126">
        <v>1403001</v>
      </c>
      <c r="F363" s="120" t="s">
        <v>683</v>
      </c>
      <c r="G363" s="120" t="s">
        <v>183</v>
      </c>
      <c r="H363" s="185" t="s">
        <v>282</v>
      </c>
      <c r="I363" s="185" t="s">
        <v>283</v>
      </c>
      <c r="J363" s="186" t="s">
        <v>9</v>
      </c>
      <c r="K363" s="186">
        <v>1</v>
      </c>
      <c r="L363" s="182">
        <v>43040</v>
      </c>
      <c r="M363" s="182">
        <v>43130</v>
      </c>
      <c r="N363" s="145">
        <f t="shared" ref="N363:N384" si="91">(+M363-L363)/7</f>
        <v>12.857142857142858</v>
      </c>
      <c r="O363" s="121" t="s">
        <v>1720</v>
      </c>
      <c r="P363" s="121">
        <v>1</v>
      </c>
      <c r="Q363" s="146">
        <f>IF(P363/K363&gt;1,100,+P363/K363*100)</f>
        <v>100</v>
      </c>
      <c r="R363" s="123">
        <f>+N363*Q363/100</f>
        <v>12.857142857142858</v>
      </c>
      <c r="S363" s="123">
        <f>IF(M363&lt;=$AG$1,R363,0)</f>
        <v>12.857142857142858</v>
      </c>
      <c r="T363" s="123">
        <f>IF($AG$1&gt;=M363,N363,0)</f>
        <v>12.857142857142858</v>
      </c>
      <c r="U363" s="121"/>
      <c r="V363" s="125" t="str">
        <f>IF(Q363=100,"CUMPLIDA",IF(M363-$AG$1&lt;0,"VENCIDA",IF(M363-$AG$1&lt;=30,"PRÓXIMA A VENCER",IF(Q363&gt;0,"CON AVANCE","EN TERMINO"))))</f>
        <v>CUMPLIDA</v>
      </c>
      <c r="W363" s="125" t="str">
        <f>IF(A363&lt;&gt;"",IF(AC363=1,"VENCIDO",IF(AC363=2,"PRÓXIMO A VENCER",IF(AC363=3,"EN TERMINO",IF(AC363=4,"CON AVANCE",IF(AC363=5,"CUMPLIDO",))))),"")</f>
        <v>CUMPLIDO</v>
      </c>
      <c r="X363" s="180" t="s">
        <v>228</v>
      </c>
      <c r="Y363" s="117" t="str">
        <f t="shared" si="78"/>
        <v>H9R16</v>
      </c>
      <c r="Z363" s="126">
        <f>IF(A363&lt;&gt;"",1,Z362+1)</f>
        <v>1</v>
      </c>
      <c r="AA363" s="126" t="str">
        <f t="shared" si="79"/>
        <v>H9R16 - 1</v>
      </c>
      <c r="AB363" s="127">
        <f t="shared" si="73"/>
        <v>5</v>
      </c>
      <c r="AC363" s="127">
        <f t="shared" si="74"/>
        <v>5</v>
      </c>
      <c r="AD363" s="127" t="str">
        <f>IF(A363&lt;&gt;"",MID(F363,1,FIND(" ",F363,1)-1),AD362)</f>
        <v>H9R16.</v>
      </c>
      <c r="AE363" s="127" t="str">
        <f t="shared" si="75"/>
        <v>H9R16</v>
      </c>
      <c r="AF363" s="183"/>
      <c r="AG363" s="183"/>
    </row>
    <row r="364" spans="1:34" s="184" customFormat="1" ht="350.1" customHeight="1" x14ac:dyDescent="0.2">
      <c r="A364" s="117">
        <f>IF(ISBLANK(D364),"",COUNTA($D$2:D364))</f>
        <v>279</v>
      </c>
      <c r="B364" s="118">
        <f t="shared" si="80"/>
        <v>363</v>
      </c>
      <c r="C364" s="121"/>
      <c r="D364" s="121" t="s">
        <v>711</v>
      </c>
      <c r="E364" s="126">
        <v>1405003</v>
      </c>
      <c r="F364" s="120" t="s">
        <v>285</v>
      </c>
      <c r="G364" s="120" t="s">
        <v>184</v>
      </c>
      <c r="H364" s="185" t="s">
        <v>646</v>
      </c>
      <c r="I364" s="185" t="s">
        <v>286</v>
      </c>
      <c r="J364" s="186" t="s">
        <v>288</v>
      </c>
      <c r="K364" s="186">
        <v>2</v>
      </c>
      <c r="L364" s="182">
        <v>43040</v>
      </c>
      <c r="M364" s="182">
        <v>43099</v>
      </c>
      <c r="N364" s="145">
        <f t="shared" si="91"/>
        <v>8.4285714285714288</v>
      </c>
      <c r="O364" s="121" t="s">
        <v>1720</v>
      </c>
      <c r="P364" s="121">
        <v>2</v>
      </c>
      <c r="Q364" s="146">
        <f>IF(P364/K364&gt;1,100,+P364/K364*100)</f>
        <v>100</v>
      </c>
      <c r="R364" s="123">
        <f>+N364*Q364/100</f>
        <v>8.4285714285714288</v>
      </c>
      <c r="S364" s="123">
        <f>IF(M364&lt;=$AG$1,R364,0)</f>
        <v>8.4285714285714288</v>
      </c>
      <c r="T364" s="123">
        <f>IF($AG$1&gt;=M364,N364,0)</f>
        <v>8.4285714285714288</v>
      </c>
      <c r="U364" s="121"/>
      <c r="V364" s="125" t="str">
        <f>IF(Q364=100,"CUMPLIDA",IF(M364-$AG$1&lt;0,"VENCIDA",IF(M364-$AG$1&lt;=30,"PRÓXIMA A VENCER",IF(Q364&gt;0,"CON AVANCE","EN TERMINO"))))</f>
        <v>CUMPLIDA</v>
      </c>
      <c r="W364" s="125" t="str">
        <f>IF(A364&lt;&gt;"",IF(AC364=1,"VENCIDO",IF(AC364=2,"PRÓXIMO A VENCER",IF(AC364=3,"EN TERMINO",IF(AC364=4,"CON AVANCE",IF(AC364=5,"CUMPLIDO",))))),"")</f>
        <v>CUMPLIDO</v>
      </c>
      <c r="X364" s="180" t="s">
        <v>228</v>
      </c>
      <c r="Y364" s="117" t="str">
        <f t="shared" si="78"/>
        <v>H10R16</v>
      </c>
      <c r="Z364" s="126">
        <f>IF(A364&lt;&gt;"",1,Z363+1)</f>
        <v>1</v>
      </c>
      <c r="AA364" s="126" t="str">
        <f t="shared" si="79"/>
        <v>H10R16 - 1</v>
      </c>
      <c r="AB364" s="127">
        <f t="shared" si="73"/>
        <v>5</v>
      </c>
      <c r="AC364" s="127">
        <f t="shared" si="74"/>
        <v>5</v>
      </c>
      <c r="AD364" s="127" t="str">
        <f>IF(A364&lt;&gt;"",MID(F364,1,FIND(" ",F364,1)-1),AD363)</f>
        <v>H10R16.</v>
      </c>
      <c r="AE364" s="127" t="str">
        <f t="shared" si="75"/>
        <v>H10R16</v>
      </c>
      <c r="AF364" s="183"/>
      <c r="AG364" s="183"/>
    </row>
    <row r="365" spans="1:34" s="184" customFormat="1" ht="350.1" customHeight="1" x14ac:dyDescent="0.2">
      <c r="A365" s="117" t="str">
        <f>IF(ISBLANK(D365),"",COUNTA($D$2:D365))</f>
        <v/>
      </c>
      <c r="B365" s="118">
        <f t="shared" si="80"/>
        <v>364</v>
      </c>
      <c r="C365" s="121"/>
      <c r="D365" s="121"/>
      <c r="E365" s="126">
        <v>1405003</v>
      </c>
      <c r="F365" s="120" t="s">
        <v>284</v>
      </c>
      <c r="G365" s="120" t="s">
        <v>184</v>
      </c>
      <c r="H365" s="185" t="s">
        <v>647</v>
      </c>
      <c r="I365" s="185" t="s">
        <v>287</v>
      </c>
      <c r="J365" s="186" t="s">
        <v>289</v>
      </c>
      <c r="K365" s="186">
        <v>2</v>
      </c>
      <c r="L365" s="182">
        <v>43040</v>
      </c>
      <c r="M365" s="182">
        <v>43403</v>
      </c>
      <c r="N365" s="145">
        <f t="shared" si="91"/>
        <v>51.857142857142854</v>
      </c>
      <c r="O365" s="121" t="s">
        <v>1720</v>
      </c>
      <c r="P365" s="121">
        <v>2</v>
      </c>
      <c r="Q365" s="146">
        <f>IF(P365/K365&gt;1,100,+P365/K365*100)</f>
        <v>100</v>
      </c>
      <c r="R365" s="123">
        <f>+N365*Q365/100</f>
        <v>51.857142857142854</v>
      </c>
      <c r="S365" s="123">
        <f>IF(M365&lt;=$AG$1,R365,0)</f>
        <v>51.857142857142854</v>
      </c>
      <c r="T365" s="123">
        <f>IF($AG$1&gt;=M365,N365,0)</f>
        <v>51.857142857142854</v>
      </c>
      <c r="U365" s="121"/>
      <c r="V365" s="125" t="str">
        <f>IF(Q365=100,"CUMPLIDA",IF(M365-$AG$1&lt;0,"VENCIDA",IF(M365-$AG$1&lt;=30,"PRÓXIMA A VENCER",IF(Q365&gt;0,"CON AVANCE","EN TERMINO"))))</f>
        <v>CUMPLIDA</v>
      </c>
      <c r="W365" s="125" t="str">
        <f>IF(A365&lt;&gt;"",IF(AC365=1,"VENCIDO",IF(AC365=2,"PRÓXIMO A VENCER",IF(AC365=3,"EN TERMINO",IF(AC365=4,"CON AVANCE",IF(AC365=5,"CUMPLIDO",))))),"")</f>
        <v/>
      </c>
      <c r="X365" s="180" t="s">
        <v>228</v>
      </c>
      <c r="Y365" s="117" t="str">
        <f t="shared" si="78"/>
        <v>H10R16</v>
      </c>
      <c r="Z365" s="126">
        <f>IF(A365&lt;&gt;"",1,Z364+1)</f>
        <v>2</v>
      </c>
      <c r="AA365" s="126" t="str">
        <f t="shared" si="79"/>
        <v>H10R16 - 2</v>
      </c>
      <c r="AB365" s="127">
        <f t="shared" si="73"/>
        <v>5</v>
      </c>
      <c r="AC365" s="127">
        <f t="shared" si="74"/>
        <v>5</v>
      </c>
      <c r="AD365" s="127" t="str">
        <f>IF(A365&lt;&gt;"",MID(F365,1,FIND(" ",F365,1)-1),AD364)</f>
        <v>H10R16.</v>
      </c>
      <c r="AE365" s="127" t="str">
        <f t="shared" si="75"/>
        <v>H10R16</v>
      </c>
      <c r="AF365" s="183"/>
      <c r="AG365" s="183"/>
    </row>
    <row r="366" spans="1:34" s="184" customFormat="1" ht="350.1" customHeight="1" x14ac:dyDescent="0.2">
      <c r="A366" s="117">
        <f>IF(ISBLANK(D366),"",COUNTA($D$2:D366))</f>
        <v>280</v>
      </c>
      <c r="B366" s="118">
        <f t="shared" si="80"/>
        <v>365</v>
      </c>
      <c r="C366" s="121"/>
      <c r="D366" s="121" t="s">
        <v>1292</v>
      </c>
      <c r="E366" s="126">
        <v>1404005</v>
      </c>
      <c r="F366" s="120" t="s">
        <v>185</v>
      </c>
      <c r="G366" s="120" t="s">
        <v>186</v>
      </c>
      <c r="H366" s="120" t="s">
        <v>465</v>
      </c>
      <c r="I366" s="120" t="s">
        <v>466</v>
      </c>
      <c r="J366" s="121" t="s">
        <v>467</v>
      </c>
      <c r="K366" s="121">
        <v>1</v>
      </c>
      <c r="L366" s="158">
        <v>43040</v>
      </c>
      <c r="M366" s="158">
        <v>43099</v>
      </c>
      <c r="N366" s="145">
        <f t="shared" si="91"/>
        <v>8.4285714285714288</v>
      </c>
      <c r="O366" s="121" t="s">
        <v>1695</v>
      </c>
      <c r="P366" s="121">
        <v>1</v>
      </c>
      <c r="Q366" s="146">
        <f>IF(P366/K366&gt;1,100,+P366/K366*100)</f>
        <v>100</v>
      </c>
      <c r="R366" s="123">
        <f>+N366*Q366/100</f>
        <v>8.4285714285714288</v>
      </c>
      <c r="S366" s="123">
        <f>IF(M366&lt;=$AG$1,R366,0)</f>
        <v>8.4285714285714288</v>
      </c>
      <c r="T366" s="123">
        <f>IF($AG$1&gt;=M366,N366,0)</f>
        <v>8.4285714285714288</v>
      </c>
      <c r="U366" s="121"/>
      <c r="V366" s="125" t="str">
        <f>IF(Q366=100,"CUMPLIDA",IF(M366-$AG$1&lt;0,"VENCIDA",IF(M366-$AG$1&lt;=30,"PRÓXIMA A VENCER",IF(Q366&gt;0,"CON AVANCE","EN TERMINO"))))</f>
        <v>CUMPLIDA</v>
      </c>
      <c r="W366" s="125" t="str">
        <f>IF(A366&lt;&gt;"",IF(AC366=1,"VENCIDO",IF(AC366=2,"PRÓXIMO A VENCER",IF(AC366=3,"EN TERMINO",IF(AC366=4,"CON AVANCE",IF(AC366=5,"CUMPLIDO",))))),"")</f>
        <v>CUMPLIDO</v>
      </c>
      <c r="X366" s="180" t="s">
        <v>228</v>
      </c>
      <c r="Y366" s="117" t="str">
        <f t="shared" si="78"/>
        <v>H13R16</v>
      </c>
      <c r="Z366" s="126">
        <f>IF(A366&lt;&gt;"",1,Z365+1)</f>
        <v>1</v>
      </c>
      <c r="AA366" s="126" t="str">
        <f t="shared" si="79"/>
        <v>H13R16 - 1</v>
      </c>
      <c r="AB366" s="127">
        <f t="shared" si="73"/>
        <v>5</v>
      </c>
      <c r="AC366" s="127">
        <f t="shared" si="74"/>
        <v>5</v>
      </c>
      <c r="AD366" s="127" t="str">
        <f>IF(A366&lt;&gt;"",MID(F366,1,FIND(" ",F366,1)-1),AD365)</f>
        <v>H13R16.</v>
      </c>
      <c r="AE366" s="127" t="str">
        <f t="shared" si="75"/>
        <v>H13R16</v>
      </c>
      <c r="AF366" s="183"/>
      <c r="AG366" s="183"/>
    </row>
    <row r="367" spans="1:34" s="184" customFormat="1" ht="350.1" customHeight="1" x14ac:dyDescent="0.2">
      <c r="A367" s="117">
        <f>IF(ISBLANK(D367),"",COUNTA($D$2:D367))</f>
        <v>281</v>
      </c>
      <c r="B367" s="118">
        <f t="shared" si="80"/>
        <v>366</v>
      </c>
      <c r="C367" s="121"/>
      <c r="D367" s="121" t="s">
        <v>829</v>
      </c>
      <c r="E367" s="126">
        <v>1405004</v>
      </c>
      <c r="F367" s="120" t="s">
        <v>685</v>
      </c>
      <c r="G367" s="120" t="s">
        <v>187</v>
      </c>
      <c r="H367" s="120" t="s">
        <v>351</v>
      </c>
      <c r="I367" s="120" t="s">
        <v>349</v>
      </c>
      <c r="J367" s="121" t="s">
        <v>350</v>
      </c>
      <c r="K367" s="121">
        <v>2</v>
      </c>
      <c r="L367" s="158">
        <v>43040</v>
      </c>
      <c r="M367" s="158">
        <v>43403</v>
      </c>
      <c r="N367" s="145">
        <f t="shared" si="91"/>
        <v>51.857142857142854</v>
      </c>
      <c r="O367" s="121" t="s">
        <v>1691</v>
      </c>
      <c r="P367" s="121">
        <v>2</v>
      </c>
      <c r="Q367" s="146">
        <f>IF(P367/K367&gt;1,100,+P367/K367*100)</f>
        <v>100</v>
      </c>
      <c r="R367" s="123">
        <f>+N367*Q367/100</f>
        <v>51.857142857142854</v>
      </c>
      <c r="S367" s="123">
        <f>IF(M367&lt;=$AG$1,R367,0)</f>
        <v>51.857142857142854</v>
      </c>
      <c r="T367" s="123">
        <f>IF($AG$1&gt;=M367,N367,0)</f>
        <v>51.857142857142854</v>
      </c>
      <c r="U367" s="121"/>
      <c r="V367" s="125" t="str">
        <f>IF(Q367=100,"CUMPLIDA",IF(M367-$AG$1&lt;0,"VENCIDA",IF(M367-$AG$1&lt;=30,"PRÓXIMA A VENCER",IF(Q367&gt;0,"CON AVANCE","EN TERMINO"))))</f>
        <v>CUMPLIDA</v>
      </c>
      <c r="W367" s="125" t="str">
        <f>IF(A367&lt;&gt;"",IF(AC367=1,"VENCIDO",IF(AC367=2,"PRÓXIMO A VENCER",IF(AC367=3,"EN TERMINO",IF(AC367=4,"CON AVANCE",IF(AC367=5,"CUMPLIDO",))))),"")</f>
        <v>CUMPLIDO</v>
      </c>
      <c r="X367" s="180" t="s">
        <v>228</v>
      </c>
      <c r="Y367" s="117" t="str">
        <f t="shared" si="78"/>
        <v>H22R16</v>
      </c>
      <c r="Z367" s="126">
        <f>IF(A367&lt;&gt;"",1,Z366+1)</f>
        <v>1</v>
      </c>
      <c r="AA367" s="126" t="str">
        <f t="shared" si="79"/>
        <v>H22R16 - 1</v>
      </c>
      <c r="AB367" s="127">
        <f t="shared" si="73"/>
        <v>5</v>
      </c>
      <c r="AC367" s="127">
        <f t="shared" si="74"/>
        <v>5</v>
      </c>
      <c r="AD367" s="127" t="str">
        <f>IF(A367&lt;&gt;"",MID(F367,1,FIND(" ",F367,1)-1),AD366)</f>
        <v>H22R16.</v>
      </c>
      <c r="AE367" s="127" t="str">
        <f t="shared" si="75"/>
        <v>H22R16</v>
      </c>
      <c r="AF367" s="183"/>
      <c r="AG367" s="183"/>
    </row>
    <row r="368" spans="1:34" s="184" customFormat="1" ht="350.1" customHeight="1" x14ac:dyDescent="0.2">
      <c r="A368" s="117" t="str">
        <f>IF(ISBLANK(D368),"",COUNTA($D$2:D368))</f>
        <v/>
      </c>
      <c r="B368" s="118">
        <f t="shared" si="80"/>
        <v>367</v>
      </c>
      <c r="C368" s="121"/>
      <c r="D368" s="121"/>
      <c r="E368" s="126">
        <v>1405004</v>
      </c>
      <c r="F368" s="120" t="s">
        <v>1622</v>
      </c>
      <c r="G368" s="120" t="s">
        <v>187</v>
      </c>
      <c r="H368" s="120" t="s">
        <v>621</v>
      </c>
      <c r="I368" s="120" t="s">
        <v>352</v>
      </c>
      <c r="J368" s="121" t="s">
        <v>353</v>
      </c>
      <c r="K368" s="121">
        <v>1</v>
      </c>
      <c r="L368" s="158">
        <v>43040</v>
      </c>
      <c r="M368" s="158">
        <v>43250</v>
      </c>
      <c r="N368" s="145">
        <f t="shared" si="91"/>
        <v>30</v>
      </c>
      <c r="O368" s="121" t="s">
        <v>1691</v>
      </c>
      <c r="P368" s="121">
        <v>1</v>
      </c>
      <c r="Q368" s="146">
        <f>IF(P368/K368&gt;1,100,+P368/K368*100)</f>
        <v>100</v>
      </c>
      <c r="R368" s="123">
        <f>+N368*Q368/100</f>
        <v>30</v>
      </c>
      <c r="S368" s="123">
        <f>IF(M368&lt;=$AG$1,R368,0)</f>
        <v>30</v>
      </c>
      <c r="T368" s="123">
        <f>IF($AG$1&gt;=M368,N368,0)</f>
        <v>30</v>
      </c>
      <c r="U368" s="121"/>
      <c r="V368" s="125" t="str">
        <f>IF(Q368=100,"CUMPLIDA",IF(M368-$AG$1&lt;0,"VENCIDA",IF(M368-$AG$1&lt;=30,"PRÓXIMA A VENCER",IF(Q368&gt;0,"CON AVANCE","EN TERMINO"))))</f>
        <v>CUMPLIDA</v>
      </c>
      <c r="W368" s="125" t="str">
        <f>IF(A368&lt;&gt;"",IF(AC368=1,"VENCIDO",IF(AC368=2,"PRÓXIMO A VENCER",IF(AC368=3,"EN TERMINO",IF(AC368=4,"CON AVANCE",IF(AC368=5,"CUMPLIDO",))))),"")</f>
        <v/>
      </c>
      <c r="X368" s="180" t="s">
        <v>228</v>
      </c>
      <c r="Y368" s="117" t="str">
        <f t="shared" si="78"/>
        <v>H22R16</v>
      </c>
      <c r="Z368" s="126">
        <f>IF(A368&lt;&gt;"",1,Z367+1)</f>
        <v>2</v>
      </c>
      <c r="AA368" s="126" t="str">
        <f t="shared" si="79"/>
        <v>H22R16 - 2</v>
      </c>
      <c r="AB368" s="127">
        <f t="shared" si="73"/>
        <v>5</v>
      </c>
      <c r="AC368" s="127">
        <f t="shared" si="74"/>
        <v>5</v>
      </c>
      <c r="AD368" s="127" t="str">
        <f>IF(A368&lt;&gt;"",MID(F368,1,FIND(" ",F368,1)-1),AD367)</f>
        <v>H22R16.</v>
      </c>
      <c r="AE368" s="127" t="str">
        <f t="shared" si="75"/>
        <v>H22R16</v>
      </c>
      <c r="AF368" s="183"/>
      <c r="AG368" s="183"/>
    </row>
    <row r="369" spans="1:33" s="184" customFormat="1" ht="350.1" customHeight="1" x14ac:dyDescent="0.2">
      <c r="A369" s="117">
        <f>IF(ISBLANK(D369),"",COUNTA($D$2:D369))</f>
        <v>282</v>
      </c>
      <c r="B369" s="118">
        <f t="shared" si="80"/>
        <v>368</v>
      </c>
      <c r="C369" s="121"/>
      <c r="D369" s="121" t="s">
        <v>829</v>
      </c>
      <c r="E369" s="126">
        <v>1404001</v>
      </c>
      <c r="F369" s="120" t="s">
        <v>686</v>
      </c>
      <c r="G369" s="120" t="s">
        <v>188</v>
      </c>
      <c r="H369" s="120" t="s">
        <v>442</v>
      </c>
      <c r="I369" s="120" t="s">
        <v>440</v>
      </c>
      <c r="J369" s="121" t="s">
        <v>332</v>
      </c>
      <c r="K369" s="121">
        <v>2</v>
      </c>
      <c r="L369" s="158">
        <v>43040</v>
      </c>
      <c r="M369" s="158">
        <v>43388</v>
      </c>
      <c r="N369" s="145">
        <f t="shared" si="91"/>
        <v>49.714285714285715</v>
      </c>
      <c r="O369" s="121" t="s">
        <v>439</v>
      </c>
      <c r="P369" s="121">
        <v>2</v>
      </c>
      <c r="Q369" s="146">
        <f>IF(P369/K369&gt;1,100,+P369/K369*100)</f>
        <v>100</v>
      </c>
      <c r="R369" s="123">
        <f>+N369*Q369/100</f>
        <v>49.714285714285715</v>
      </c>
      <c r="S369" s="123">
        <f>IF(M369&lt;=$AG$1,R369,0)</f>
        <v>49.714285714285715</v>
      </c>
      <c r="T369" s="123">
        <f>IF($AG$1&gt;=M369,N369,0)</f>
        <v>49.714285714285715</v>
      </c>
      <c r="U369" s="121"/>
      <c r="V369" s="125" t="str">
        <f>IF(Q369=100,"CUMPLIDA",IF(M369-$AG$1&lt;0,"VENCIDA",IF(M369-$AG$1&lt;=30,"PRÓXIMA A VENCER",IF(Q369&gt;0,"CON AVANCE","EN TERMINO"))))</f>
        <v>CUMPLIDA</v>
      </c>
      <c r="W369" s="125" t="str">
        <f>IF(A369&lt;&gt;"",IF(AC369=1,"VENCIDO",IF(AC369=2,"PRÓXIMO A VENCER",IF(AC369=3,"EN TERMINO",IF(AC369=4,"CON AVANCE",IF(AC369=5,"CUMPLIDO",))))),"")</f>
        <v>CUMPLIDO</v>
      </c>
      <c r="X369" s="180" t="s">
        <v>228</v>
      </c>
      <c r="Y369" s="117" t="str">
        <f t="shared" si="78"/>
        <v>H27R16</v>
      </c>
      <c r="Z369" s="126">
        <f>IF(A369&lt;&gt;"",1,Z368+1)</f>
        <v>1</v>
      </c>
      <c r="AA369" s="126" t="str">
        <f t="shared" si="79"/>
        <v>H27R16 - 1</v>
      </c>
      <c r="AB369" s="127">
        <f t="shared" si="73"/>
        <v>5</v>
      </c>
      <c r="AC369" s="127">
        <f t="shared" si="74"/>
        <v>5</v>
      </c>
      <c r="AD369" s="127" t="str">
        <f>IF(A369&lt;&gt;"",MID(F369,1,FIND(" ",F369,1)-1),AD368)</f>
        <v>H27R16.</v>
      </c>
      <c r="AE369" s="127" t="str">
        <f t="shared" si="75"/>
        <v>H27R16</v>
      </c>
      <c r="AF369" s="183"/>
      <c r="AG369" s="183"/>
    </row>
    <row r="370" spans="1:33" s="184" customFormat="1" ht="350.1" customHeight="1" x14ac:dyDescent="0.2">
      <c r="A370" s="117">
        <f>IF(ISBLANK(D370),"",COUNTA($D$2:D370))</f>
        <v>283</v>
      </c>
      <c r="B370" s="118">
        <f t="shared" si="80"/>
        <v>369</v>
      </c>
      <c r="C370" s="121"/>
      <c r="D370" s="121" t="s">
        <v>829</v>
      </c>
      <c r="E370" s="126">
        <v>1405004</v>
      </c>
      <c r="F370" s="120" t="s">
        <v>189</v>
      </c>
      <c r="G370" s="120" t="s">
        <v>190</v>
      </c>
      <c r="H370" s="120" t="s">
        <v>551</v>
      </c>
      <c r="I370" s="120" t="s">
        <v>552</v>
      </c>
      <c r="J370" s="121" t="s">
        <v>18</v>
      </c>
      <c r="K370" s="121">
        <v>3</v>
      </c>
      <c r="L370" s="158">
        <v>43040</v>
      </c>
      <c r="M370" s="158">
        <v>43342</v>
      </c>
      <c r="N370" s="145">
        <f t="shared" si="91"/>
        <v>43.142857142857146</v>
      </c>
      <c r="O370" s="121" t="s">
        <v>1696</v>
      </c>
      <c r="P370" s="121">
        <v>0</v>
      </c>
      <c r="Q370" s="146">
        <f>IF(P370/K370&gt;1,100,+P370/K370*100)</f>
        <v>0</v>
      </c>
      <c r="R370" s="123">
        <f>+N370*Q370/100</f>
        <v>0</v>
      </c>
      <c r="S370" s="123">
        <f>IF(M370&lt;=$AG$1,R370,0)</f>
        <v>0</v>
      </c>
      <c r="T370" s="123">
        <f>IF($AG$1&gt;=M370,N370,0)</f>
        <v>43.142857142857146</v>
      </c>
      <c r="U370" s="121"/>
      <c r="V370" s="125" t="str">
        <f>IF(Q370=100,"CUMPLIDA",IF(M370-$AG$1&lt;0,"VENCIDA",IF(M370-$AG$1&lt;=30,"PRÓXIMA A VENCER",IF(Q370&gt;0,"CON AVANCE","EN TERMINO"))))</f>
        <v>VENCIDA</v>
      </c>
      <c r="W370" s="125" t="str">
        <f>IF(A370&lt;&gt;"",IF(AC370=1,"VENCIDO",IF(AC370=2,"PRÓXIMO A VENCER",IF(AC370=3,"EN TERMINO",IF(AC370=4,"CON AVANCE",IF(AC370=5,"CUMPLIDO",))))),"")</f>
        <v>VENCIDO</v>
      </c>
      <c r="X370" s="180" t="s">
        <v>228</v>
      </c>
      <c r="Y370" s="117" t="str">
        <f t="shared" si="78"/>
        <v>H32R16</v>
      </c>
      <c r="Z370" s="126">
        <f>IF(A370&lt;&gt;"",1,Z369+1)</f>
        <v>1</v>
      </c>
      <c r="AA370" s="126" t="str">
        <f t="shared" si="79"/>
        <v>H32R16 - 1</v>
      </c>
      <c r="AB370" s="127">
        <f t="shared" si="73"/>
        <v>1</v>
      </c>
      <c r="AC370" s="127">
        <f t="shared" si="74"/>
        <v>1</v>
      </c>
      <c r="AD370" s="127" t="str">
        <f>IF(A370&lt;&gt;"",MID(F370,1,FIND(" ",F370,1)-1),AD369)</f>
        <v>H32R16.</v>
      </c>
      <c r="AE370" s="127" t="str">
        <f t="shared" si="75"/>
        <v>H32R16</v>
      </c>
      <c r="AF370" s="183"/>
      <c r="AG370" s="183"/>
    </row>
    <row r="371" spans="1:33" s="184" customFormat="1" ht="350.1" customHeight="1" x14ac:dyDescent="0.2">
      <c r="A371" s="117">
        <f>IF(ISBLANK(D371),"",COUNTA($D$2:D371))</f>
        <v>284</v>
      </c>
      <c r="B371" s="118">
        <f t="shared" si="80"/>
        <v>370</v>
      </c>
      <c r="C371" s="121"/>
      <c r="D371" s="121" t="s">
        <v>829</v>
      </c>
      <c r="E371" s="126">
        <v>1404004</v>
      </c>
      <c r="F371" s="120" t="s">
        <v>191</v>
      </c>
      <c r="G371" s="120" t="s">
        <v>192</v>
      </c>
      <c r="H371" s="120" t="s">
        <v>553</v>
      </c>
      <c r="I371" s="120" t="s">
        <v>554</v>
      </c>
      <c r="J371" s="121" t="s">
        <v>555</v>
      </c>
      <c r="K371" s="121">
        <v>2</v>
      </c>
      <c r="L371" s="158">
        <v>43040</v>
      </c>
      <c r="M371" s="158">
        <v>43403</v>
      </c>
      <c r="N371" s="145">
        <f t="shared" si="91"/>
        <v>51.857142857142854</v>
      </c>
      <c r="O371" s="121" t="s">
        <v>1696</v>
      </c>
      <c r="P371" s="121">
        <v>0</v>
      </c>
      <c r="Q371" s="146">
        <f>IF(P371/K371&gt;1,100,+P371/K371*100)</f>
        <v>0</v>
      </c>
      <c r="R371" s="123">
        <f>+N371*Q371/100</f>
        <v>0</v>
      </c>
      <c r="S371" s="123">
        <f>IF(M371&lt;=$AG$1,R371,0)</f>
        <v>0</v>
      </c>
      <c r="T371" s="123">
        <f>IF($AG$1&gt;=M371,N371,0)</f>
        <v>51.857142857142854</v>
      </c>
      <c r="U371" s="121"/>
      <c r="V371" s="125" t="str">
        <f>IF(Q371=100,"CUMPLIDA",IF(M371-$AG$1&lt;0,"VENCIDA",IF(M371-$AG$1&lt;=30,"PRÓXIMA A VENCER",IF(Q371&gt;0,"CON AVANCE","EN TERMINO"))))</f>
        <v>VENCIDA</v>
      </c>
      <c r="W371" s="125" t="str">
        <f>IF(A371&lt;&gt;"",IF(AC371=1,"VENCIDO",IF(AC371=2,"PRÓXIMO A VENCER",IF(AC371=3,"EN TERMINO",IF(AC371=4,"CON AVANCE",IF(AC371=5,"CUMPLIDO",))))),"")</f>
        <v>VENCIDO</v>
      </c>
      <c r="X371" s="180" t="s">
        <v>228</v>
      </c>
      <c r="Y371" s="117" t="str">
        <f t="shared" si="78"/>
        <v>H33R16</v>
      </c>
      <c r="Z371" s="126">
        <f>IF(A371&lt;&gt;"",1,Z370+1)</f>
        <v>1</v>
      </c>
      <c r="AA371" s="126" t="str">
        <f t="shared" si="79"/>
        <v>H33R16 - 1</v>
      </c>
      <c r="AB371" s="127">
        <f t="shared" si="73"/>
        <v>1</v>
      </c>
      <c r="AC371" s="127">
        <f t="shared" si="74"/>
        <v>1</v>
      </c>
      <c r="AD371" s="127" t="str">
        <f>IF(A371&lt;&gt;"",MID(F371,1,FIND(" ",F371,1)-1),AD370)</f>
        <v>H33R16.</v>
      </c>
      <c r="AE371" s="127" t="str">
        <f t="shared" si="75"/>
        <v>H33R16</v>
      </c>
      <c r="AF371" s="183"/>
      <c r="AG371" s="183"/>
    </row>
    <row r="372" spans="1:33" s="184" customFormat="1" ht="350.1" customHeight="1" x14ac:dyDescent="0.2">
      <c r="A372" s="117">
        <f>IF(ISBLANK(D372),"",COUNTA($D$2:D372))</f>
        <v>285</v>
      </c>
      <c r="B372" s="118">
        <f t="shared" si="80"/>
        <v>371</v>
      </c>
      <c r="C372" s="121"/>
      <c r="D372" s="121" t="s">
        <v>829</v>
      </c>
      <c r="E372" s="126">
        <v>1404004</v>
      </c>
      <c r="F372" s="120" t="s">
        <v>193</v>
      </c>
      <c r="G372" s="120" t="s">
        <v>194</v>
      </c>
      <c r="H372" s="120" t="s">
        <v>256</v>
      </c>
      <c r="I372" s="120" t="s">
        <v>257</v>
      </c>
      <c r="J372" s="121" t="s">
        <v>18</v>
      </c>
      <c r="K372" s="123">
        <v>4</v>
      </c>
      <c r="L372" s="158">
        <v>43040</v>
      </c>
      <c r="M372" s="158">
        <v>43403</v>
      </c>
      <c r="N372" s="145">
        <f t="shared" si="91"/>
        <v>51.857142857142854</v>
      </c>
      <c r="O372" s="121" t="s">
        <v>1689</v>
      </c>
      <c r="P372" s="121">
        <v>4</v>
      </c>
      <c r="Q372" s="146">
        <f>IF(P372/K372&gt;1,100,+P372/K372*100)</f>
        <v>100</v>
      </c>
      <c r="R372" s="123">
        <f>+N372*Q372/100</f>
        <v>51.857142857142854</v>
      </c>
      <c r="S372" s="123">
        <f>IF(M372&lt;=$AG$1,R372,0)</f>
        <v>51.857142857142854</v>
      </c>
      <c r="T372" s="123">
        <f>IF($AG$1&gt;=M372,N372,0)</f>
        <v>51.857142857142854</v>
      </c>
      <c r="U372" s="121"/>
      <c r="V372" s="125" t="str">
        <f>IF(Q372=100,"CUMPLIDA",IF(M372-$AG$1&lt;0,"VENCIDA",IF(M372-$AG$1&lt;=30,"PRÓXIMA A VENCER",IF(Q372&gt;0,"CON AVANCE","EN TERMINO"))))</f>
        <v>CUMPLIDA</v>
      </c>
      <c r="W372" s="125" t="str">
        <f>IF(A372&lt;&gt;"",IF(AC372=1,"VENCIDO",IF(AC372=2,"PRÓXIMO A VENCER",IF(AC372=3,"EN TERMINO",IF(AC372=4,"CON AVANCE",IF(AC372=5,"CUMPLIDO",))))),"")</f>
        <v>CUMPLIDO</v>
      </c>
      <c r="X372" s="180" t="s">
        <v>228</v>
      </c>
      <c r="Y372" s="117" t="str">
        <f t="shared" si="78"/>
        <v>H35R16</v>
      </c>
      <c r="Z372" s="126">
        <f>IF(A372&lt;&gt;"",1,Z371+1)</f>
        <v>1</v>
      </c>
      <c r="AA372" s="126" t="str">
        <f t="shared" si="79"/>
        <v>H35R16 - 1</v>
      </c>
      <c r="AB372" s="127">
        <f t="shared" si="73"/>
        <v>5</v>
      </c>
      <c r="AC372" s="127">
        <f t="shared" si="74"/>
        <v>5</v>
      </c>
      <c r="AD372" s="127" t="str">
        <f>IF(A372&lt;&gt;"",MID(F372,1,FIND(" ",F372,1)-1),AD371)</f>
        <v>H35R16.</v>
      </c>
      <c r="AE372" s="127" t="str">
        <f t="shared" si="75"/>
        <v>H35R16</v>
      </c>
      <c r="AF372" s="183"/>
      <c r="AG372" s="183"/>
    </row>
    <row r="373" spans="1:33" s="184" customFormat="1" ht="350.1" customHeight="1" x14ac:dyDescent="0.2">
      <c r="A373" s="117">
        <f>IF(ISBLANK(D373),"",COUNTA($D$2:D373))</f>
        <v>286</v>
      </c>
      <c r="B373" s="118">
        <f t="shared" si="80"/>
        <v>372</v>
      </c>
      <c r="C373" s="121"/>
      <c r="D373" s="121" t="s">
        <v>829</v>
      </c>
      <c r="E373" s="126">
        <v>1405004</v>
      </c>
      <c r="F373" s="120" t="s">
        <v>356</v>
      </c>
      <c r="G373" s="120" t="s">
        <v>641</v>
      </c>
      <c r="H373" s="120" t="s">
        <v>642</v>
      </c>
      <c r="I373" s="120" t="s">
        <v>354</v>
      </c>
      <c r="J373" s="121" t="s">
        <v>355</v>
      </c>
      <c r="K373" s="121">
        <v>3</v>
      </c>
      <c r="L373" s="158">
        <v>43040</v>
      </c>
      <c r="M373" s="158">
        <v>43403</v>
      </c>
      <c r="N373" s="145">
        <f t="shared" si="91"/>
        <v>51.857142857142854</v>
      </c>
      <c r="O373" s="121" t="s">
        <v>1691</v>
      </c>
      <c r="P373" s="121">
        <v>3</v>
      </c>
      <c r="Q373" s="146">
        <f>IF(P373/K373&gt;1,100,+P373/K373*100)</f>
        <v>100</v>
      </c>
      <c r="R373" s="123">
        <f>+N373*Q373/100</f>
        <v>51.857142857142854</v>
      </c>
      <c r="S373" s="123">
        <f>IF(M373&lt;=$AG$1,R373,0)</f>
        <v>51.857142857142854</v>
      </c>
      <c r="T373" s="123">
        <f>IF($AG$1&gt;=M373,N373,0)</f>
        <v>51.857142857142854</v>
      </c>
      <c r="U373" s="121"/>
      <c r="V373" s="125" t="str">
        <f>IF(Q373=100,"CUMPLIDA",IF(M373-$AG$1&lt;0,"VENCIDA",IF(M373-$AG$1&lt;=30,"PRÓXIMA A VENCER",IF(Q373&gt;0,"CON AVANCE","EN TERMINO"))))</f>
        <v>CUMPLIDA</v>
      </c>
      <c r="W373" s="125" t="str">
        <f>IF(A373&lt;&gt;"",IF(AC373=1,"VENCIDO",IF(AC373=2,"PRÓXIMO A VENCER",IF(AC373=3,"EN TERMINO",IF(AC373=4,"CON AVANCE",IF(AC373=5,"CUMPLIDO",))))),"")</f>
        <v>CUMPLIDO</v>
      </c>
      <c r="X373" s="180" t="s">
        <v>228</v>
      </c>
      <c r="Y373" s="117" t="str">
        <f t="shared" si="78"/>
        <v>H36R16</v>
      </c>
      <c r="Z373" s="126">
        <f>IF(A373&lt;&gt;"",1,Z372+1)</f>
        <v>1</v>
      </c>
      <c r="AA373" s="126" t="str">
        <f t="shared" si="79"/>
        <v>H36R16 - 1</v>
      </c>
      <c r="AB373" s="127">
        <f t="shared" si="73"/>
        <v>5</v>
      </c>
      <c r="AC373" s="127">
        <f t="shared" si="74"/>
        <v>5</v>
      </c>
      <c r="AD373" s="127" t="str">
        <f>IF(A373&lt;&gt;"",MID(F373,1,FIND(" ",F373,1)-1),AD372)</f>
        <v>H36R16.</v>
      </c>
      <c r="AE373" s="127" t="str">
        <f t="shared" si="75"/>
        <v>H36R16</v>
      </c>
      <c r="AF373" s="183"/>
      <c r="AG373" s="183"/>
    </row>
    <row r="374" spans="1:33" s="184" customFormat="1" ht="350.1" customHeight="1" x14ac:dyDescent="0.2">
      <c r="A374" s="117" t="str">
        <f>IF(ISBLANK(D374),"",COUNTA($D$2:D374))</f>
        <v/>
      </c>
      <c r="B374" s="118">
        <f t="shared" si="80"/>
        <v>373</v>
      </c>
      <c r="C374" s="121"/>
      <c r="D374" s="121"/>
      <c r="E374" s="126">
        <v>1405004</v>
      </c>
      <c r="F374" s="120" t="s">
        <v>357</v>
      </c>
      <c r="G374" s="120" t="s">
        <v>641</v>
      </c>
      <c r="H374" s="120" t="s">
        <v>358</v>
      </c>
      <c r="I374" s="120" t="s">
        <v>359</v>
      </c>
      <c r="J374" s="121" t="s">
        <v>360</v>
      </c>
      <c r="K374" s="121">
        <v>2</v>
      </c>
      <c r="L374" s="158">
        <v>43040</v>
      </c>
      <c r="M374" s="158">
        <v>43342</v>
      </c>
      <c r="N374" s="145">
        <f t="shared" si="91"/>
        <v>43.142857142857146</v>
      </c>
      <c r="O374" s="121" t="s">
        <v>1691</v>
      </c>
      <c r="P374" s="121">
        <v>2</v>
      </c>
      <c r="Q374" s="146">
        <f>IF(P374/K374&gt;1,100,+P374/K374*100)</f>
        <v>100</v>
      </c>
      <c r="R374" s="123">
        <f>+N374*Q374/100</f>
        <v>43.142857142857146</v>
      </c>
      <c r="S374" s="123">
        <f>IF(M374&lt;=$AG$1,R374,0)</f>
        <v>43.142857142857146</v>
      </c>
      <c r="T374" s="123">
        <f>IF($AG$1&gt;=M374,N374,0)</f>
        <v>43.142857142857146</v>
      </c>
      <c r="U374" s="121"/>
      <c r="V374" s="125" t="str">
        <f>IF(Q374=100,"CUMPLIDA",IF(M374-$AG$1&lt;0,"VENCIDA",IF(M374-$AG$1&lt;=30,"PRÓXIMA A VENCER",IF(Q374&gt;0,"CON AVANCE","EN TERMINO"))))</f>
        <v>CUMPLIDA</v>
      </c>
      <c r="W374" s="125" t="str">
        <f>IF(A374&lt;&gt;"",IF(AC374=1,"VENCIDO",IF(AC374=2,"PRÓXIMO A VENCER",IF(AC374=3,"EN TERMINO",IF(AC374=4,"CON AVANCE",IF(AC374=5,"CUMPLIDO",))))),"")</f>
        <v/>
      </c>
      <c r="X374" s="180" t="s">
        <v>228</v>
      </c>
      <c r="Y374" s="117" t="str">
        <f t="shared" si="78"/>
        <v>H36R16</v>
      </c>
      <c r="Z374" s="126">
        <f>IF(A374&lt;&gt;"",1,Z373+1)</f>
        <v>2</v>
      </c>
      <c r="AA374" s="126" t="str">
        <f t="shared" si="79"/>
        <v>H36R16 - 2</v>
      </c>
      <c r="AB374" s="127">
        <f t="shared" si="73"/>
        <v>5</v>
      </c>
      <c r="AC374" s="127">
        <f t="shared" si="74"/>
        <v>5</v>
      </c>
      <c r="AD374" s="127" t="str">
        <f>IF(A374&lt;&gt;"",MID(F374,1,FIND(" ",F374,1)-1),AD373)</f>
        <v>H36R16.</v>
      </c>
      <c r="AE374" s="127" t="str">
        <f t="shared" si="75"/>
        <v>H36R16</v>
      </c>
      <c r="AF374" s="183"/>
      <c r="AG374" s="183"/>
    </row>
    <row r="375" spans="1:33" s="184" customFormat="1" ht="350.1" customHeight="1" x14ac:dyDescent="0.2">
      <c r="A375" s="117">
        <f>IF(ISBLANK(D375),"",COUNTA($D$2:D375))</f>
        <v>287</v>
      </c>
      <c r="B375" s="118">
        <f t="shared" si="80"/>
        <v>374</v>
      </c>
      <c r="C375" s="121"/>
      <c r="D375" s="121" t="s">
        <v>711</v>
      </c>
      <c r="E375" s="126">
        <v>1405004</v>
      </c>
      <c r="F375" s="120" t="s">
        <v>195</v>
      </c>
      <c r="G375" s="120" t="s">
        <v>196</v>
      </c>
      <c r="H375" s="120" t="s">
        <v>668</v>
      </c>
      <c r="I375" s="120" t="s">
        <v>669</v>
      </c>
      <c r="J375" s="121" t="s">
        <v>473</v>
      </c>
      <c r="K375" s="121">
        <v>2</v>
      </c>
      <c r="L375" s="158">
        <v>43040</v>
      </c>
      <c r="M375" s="158">
        <v>43281</v>
      </c>
      <c r="N375" s="145">
        <f t="shared" si="91"/>
        <v>34.428571428571431</v>
      </c>
      <c r="O375" s="140" t="s">
        <v>1694</v>
      </c>
      <c r="P375" s="121">
        <v>2</v>
      </c>
      <c r="Q375" s="146">
        <f>IF(P375/K375&gt;1,100,+P375/K375*100)</f>
        <v>100</v>
      </c>
      <c r="R375" s="123">
        <f>+N375*Q375/100</f>
        <v>34.428571428571431</v>
      </c>
      <c r="S375" s="123">
        <f>IF(M375&lt;=$AG$1,R375,0)</f>
        <v>34.428571428571431</v>
      </c>
      <c r="T375" s="123">
        <f>IF($AG$1&gt;=M375,N375,0)</f>
        <v>34.428571428571431</v>
      </c>
      <c r="U375" s="121"/>
      <c r="V375" s="125" t="str">
        <f>IF(Q375=100,"CUMPLIDA",IF(M375-$AG$1&lt;0,"VENCIDA",IF(M375-$AG$1&lt;=30,"PRÓXIMA A VENCER",IF(Q375&gt;0,"CON AVANCE","EN TERMINO"))))</f>
        <v>CUMPLIDA</v>
      </c>
      <c r="W375" s="125" t="str">
        <f>IF(A375&lt;&gt;"",IF(AC375=1,"VENCIDO",IF(AC375=2,"PRÓXIMO A VENCER",IF(AC375=3,"EN TERMINO",IF(AC375=4,"CON AVANCE",IF(AC375=5,"CUMPLIDO",))))),"")</f>
        <v>CUMPLIDO</v>
      </c>
      <c r="X375" s="180" t="s">
        <v>228</v>
      </c>
      <c r="Y375" s="117" t="str">
        <f t="shared" si="78"/>
        <v>H37R16</v>
      </c>
      <c r="Z375" s="126">
        <f>IF(A375&lt;&gt;"",1,Z374+1)</f>
        <v>1</v>
      </c>
      <c r="AA375" s="126" t="str">
        <f t="shared" si="79"/>
        <v>H37R16 - 1</v>
      </c>
      <c r="AB375" s="127">
        <f t="shared" si="73"/>
        <v>5</v>
      </c>
      <c r="AC375" s="127">
        <f t="shared" si="74"/>
        <v>5</v>
      </c>
      <c r="AD375" s="127" t="str">
        <f>IF(A375&lt;&gt;"",MID(F375,1,FIND(" ",F375,1)-1),AD374)</f>
        <v>H37R16.</v>
      </c>
      <c r="AE375" s="127" t="str">
        <f t="shared" si="75"/>
        <v>H37R16</v>
      </c>
      <c r="AF375" s="183"/>
      <c r="AG375" s="183"/>
    </row>
    <row r="376" spans="1:33" s="184" customFormat="1" ht="350.1" customHeight="1" x14ac:dyDescent="0.2">
      <c r="A376" s="117">
        <f>IF(ISBLANK(D376),"",COUNTA($D$2:D376))</f>
        <v>288</v>
      </c>
      <c r="B376" s="118">
        <f t="shared" si="80"/>
        <v>375</v>
      </c>
      <c r="C376" s="121"/>
      <c r="D376" s="121" t="s">
        <v>831</v>
      </c>
      <c r="E376" s="126">
        <v>1405004</v>
      </c>
      <c r="F376" s="120" t="s">
        <v>364</v>
      </c>
      <c r="G376" s="120" t="s">
        <v>197</v>
      </c>
      <c r="H376" s="120" t="s">
        <v>361</v>
      </c>
      <c r="I376" s="120" t="s">
        <v>362</v>
      </c>
      <c r="J376" s="121" t="s">
        <v>363</v>
      </c>
      <c r="K376" s="121">
        <v>1</v>
      </c>
      <c r="L376" s="158">
        <v>43040</v>
      </c>
      <c r="M376" s="158">
        <v>43099</v>
      </c>
      <c r="N376" s="145">
        <f t="shared" si="91"/>
        <v>8.4285714285714288</v>
      </c>
      <c r="O376" s="121" t="s">
        <v>1691</v>
      </c>
      <c r="P376" s="121">
        <v>1</v>
      </c>
      <c r="Q376" s="146">
        <f>IF(P376/K376&gt;1,100,+P376/K376*100)</f>
        <v>100</v>
      </c>
      <c r="R376" s="123">
        <f>+N376*Q376/100</f>
        <v>8.4285714285714288</v>
      </c>
      <c r="S376" s="123">
        <f>IF(M376&lt;=$AG$1,R376,0)</f>
        <v>8.4285714285714288</v>
      </c>
      <c r="T376" s="123">
        <f>IF($AG$1&gt;=M376,N376,0)</f>
        <v>8.4285714285714288</v>
      </c>
      <c r="U376" s="121"/>
      <c r="V376" s="125" t="str">
        <f>IF(Q376=100,"CUMPLIDA",IF(M376-$AG$1&lt;0,"VENCIDA",IF(M376-$AG$1&lt;=30,"PRÓXIMA A VENCER",IF(Q376&gt;0,"CON AVANCE","EN TERMINO"))))</f>
        <v>CUMPLIDA</v>
      </c>
      <c r="W376" s="125" t="str">
        <f>IF(A376&lt;&gt;"",IF(AC376=1,"VENCIDO",IF(AC376=2,"PRÓXIMO A VENCER",IF(AC376=3,"EN TERMINO",IF(AC376=4,"CON AVANCE",IF(AC376=5,"CUMPLIDO",))))),"")</f>
        <v>CUMPLIDO</v>
      </c>
      <c r="X376" s="180" t="s">
        <v>228</v>
      </c>
      <c r="Y376" s="117" t="str">
        <f t="shared" si="78"/>
        <v>H39R16</v>
      </c>
      <c r="Z376" s="126">
        <f>IF(A376&lt;&gt;"",1,Z375+1)</f>
        <v>1</v>
      </c>
      <c r="AA376" s="126" t="str">
        <f t="shared" si="79"/>
        <v>H39R16 - 1</v>
      </c>
      <c r="AB376" s="127">
        <f t="shared" si="73"/>
        <v>5</v>
      </c>
      <c r="AC376" s="127">
        <f t="shared" si="74"/>
        <v>5</v>
      </c>
      <c r="AD376" s="127" t="str">
        <f>IF(A376&lt;&gt;"",MID(F376,1,FIND(" ",F376,1)-1),AD375)</f>
        <v>H39R16.</v>
      </c>
      <c r="AE376" s="127" t="str">
        <f t="shared" si="75"/>
        <v>H39R16</v>
      </c>
      <c r="AF376" s="183"/>
      <c r="AG376" s="183"/>
    </row>
    <row r="377" spans="1:33" s="184" customFormat="1" ht="350.1" customHeight="1" x14ac:dyDescent="0.2">
      <c r="A377" s="117">
        <f>IF(ISBLANK(D377),"",COUNTA($D$2:D377))</f>
        <v>289</v>
      </c>
      <c r="B377" s="118">
        <f t="shared" si="80"/>
        <v>376</v>
      </c>
      <c r="C377" s="121"/>
      <c r="D377" s="121" t="s">
        <v>711</v>
      </c>
      <c r="E377" s="126">
        <v>1405004</v>
      </c>
      <c r="F377" s="120" t="s">
        <v>198</v>
      </c>
      <c r="G377" s="120" t="s">
        <v>199</v>
      </c>
      <c r="H377" s="120" t="s">
        <v>258</v>
      </c>
      <c r="I377" s="120" t="s">
        <v>259</v>
      </c>
      <c r="J377" s="121" t="s">
        <v>71</v>
      </c>
      <c r="K377" s="121">
        <v>1</v>
      </c>
      <c r="L377" s="158">
        <v>43040</v>
      </c>
      <c r="M377" s="158">
        <v>43099</v>
      </c>
      <c r="N377" s="145">
        <f t="shared" si="91"/>
        <v>8.4285714285714288</v>
      </c>
      <c r="O377" s="121" t="s">
        <v>1690</v>
      </c>
      <c r="P377" s="121">
        <v>1</v>
      </c>
      <c r="Q377" s="146">
        <f>IF(P377/K377&gt;1,100,+P377/K377*100)</f>
        <v>100</v>
      </c>
      <c r="R377" s="123">
        <f>+N377*Q377/100</f>
        <v>8.4285714285714288</v>
      </c>
      <c r="S377" s="123">
        <f>IF(M377&lt;=$AG$1,R377,0)</f>
        <v>8.4285714285714288</v>
      </c>
      <c r="T377" s="123">
        <f>IF($AG$1&gt;=M377,N377,0)</f>
        <v>8.4285714285714288</v>
      </c>
      <c r="U377" s="121"/>
      <c r="V377" s="125" t="str">
        <f>IF(Q377=100,"CUMPLIDA",IF(M377-$AG$1&lt;0,"VENCIDA",IF(M377-$AG$1&lt;=30,"PRÓXIMA A VENCER",IF(Q377&gt;0,"CON AVANCE","EN TERMINO"))))</f>
        <v>CUMPLIDA</v>
      </c>
      <c r="W377" s="125" t="str">
        <f>IF(A377&lt;&gt;"",IF(AC377=1,"VENCIDO",IF(AC377=2,"PRÓXIMO A VENCER",IF(AC377=3,"EN TERMINO",IF(AC377=4,"CON AVANCE",IF(AC377=5,"CUMPLIDO",))))),"")</f>
        <v>CUMPLIDO</v>
      </c>
      <c r="X377" s="180" t="s">
        <v>228</v>
      </c>
      <c r="Y377" s="117" t="str">
        <f t="shared" si="78"/>
        <v>H41R16</v>
      </c>
      <c r="Z377" s="126">
        <f>IF(A377&lt;&gt;"",1,Z376+1)</f>
        <v>1</v>
      </c>
      <c r="AA377" s="126" t="str">
        <f t="shared" si="79"/>
        <v>H41R16 - 1</v>
      </c>
      <c r="AB377" s="127">
        <f t="shared" si="73"/>
        <v>5</v>
      </c>
      <c r="AC377" s="127">
        <f t="shared" si="74"/>
        <v>5</v>
      </c>
      <c r="AD377" s="127" t="str">
        <f>IF(A377&lt;&gt;"",MID(F377,1,FIND(" ",F377,1)-1),AD376)</f>
        <v>H41R16.</v>
      </c>
      <c r="AE377" s="127" t="str">
        <f t="shared" si="75"/>
        <v>H41R16</v>
      </c>
      <c r="AF377" s="183"/>
      <c r="AG377" s="183"/>
    </row>
    <row r="378" spans="1:33" s="184" customFormat="1" ht="350.1" customHeight="1" x14ac:dyDescent="0.2">
      <c r="A378" s="117">
        <f>IF(ISBLANK(D378),"",COUNTA($D$2:D378))</f>
        <v>290</v>
      </c>
      <c r="B378" s="118">
        <f t="shared" si="80"/>
        <v>377</v>
      </c>
      <c r="C378" s="121"/>
      <c r="D378" s="121" t="s">
        <v>829</v>
      </c>
      <c r="E378" s="126">
        <v>1405004</v>
      </c>
      <c r="F378" s="120" t="s">
        <v>811</v>
      </c>
      <c r="G378" s="120" t="s">
        <v>200</v>
      </c>
      <c r="H378" s="120" t="s">
        <v>260</v>
      </c>
      <c r="I378" s="120" t="s">
        <v>261</v>
      </c>
      <c r="J378" s="121" t="s">
        <v>262</v>
      </c>
      <c r="K378" s="121">
        <v>1</v>
      </c>
      <c r="L378" s="158">
        <v>43040</v>
      </c>
      <c r="M378" s="158">
        <v>43099</v>
      </c>
      <c r="N378" s="145">
        <f>(+M378-L378)/7</f>
        <v>8.4285714285714288</v>
      </c>
      <c r="O378" s="121" t="s">
        <v>1690</v>
      </c>
      <c r="P378" s="121">
        <v>1</v>
      </c>
      <c r="Q378" s="146">
        <f>IF(P378/K378&gt;1,100,+P378/K378*100)</f>
        <v>100</v>
      </c>
      <c r="R378" s="123">
        <f>+N378*Q378/100</f>
        <v>8.4285714285714288</v>
      </c>
      <c r="S378" s="123">
        <f>IF(M378&lt;=$AG$1,R378,0)</f>
        <v>8.4285714285714288</v>
      </c>
      <c r="T378" s="123">
        <f>IF($AG$1&gt;=M378,N378,0)</f>
        <v>8.4285714285714288</v>
      </c>
      <c r="U378" s="121"/>
      <c r="V378" s="125" t="str">
        <f>IF(Q378=100,"CUMPLIDA",IF(M378-$AG$1&lt;0,"VENCIDA",IF(M378-$AG$1&lt;=30,"PRÓXIMA A VENCER",IF(Q378&gt;0,"CON AVANCE","EN TERMINO"))))</f>
        <v>CUMPLIDA</v>
      </c>
      <c r="W378" s="125" t="str">
        <f>IF(A378&lt;&gt;"",IF(AC378=1,"VENCIDO",IF(AC378=2,"PRÓXIMO A VENCER",IF(AC378=3,"EN TERMINO",IF(AC378=4,"CON AVANCE",IF(AC378=5,"CUMPLIDO",))))),"")</f>
        <v>CUMPLIDO</v>
      </c>
      <c r="X378" s="180" t="s">
        <v>228</v>
      </c>
      <c r="Y378" s="117" t="str">
        <f t="shared" si="78"/>
        <v>H44R16</v>
      </c>
      <c r="Z378" s="126">
        <f>IF(A378&lt;&gt;"",1,Z377+1)</f>
        <v>1</v>
      </c>
      <c r="AA378" s="126" t="str">
        <f t="shared" si="79"/>
        <v>H44R16 - 1</v>
      </c>
      <c r="AB378" s="127">
        <f t="shared" si="73"/>
        <v>5</v>
      </c>
      <c r="AC378" s="127">
        <f t="shared" si="74"/>
        <v>5</v>
      </c>
      <c r="AD378" s="127" t="str">
        <f>IF(A378&lt;&gt;"",MID(F378,1,FIND(" ",F378,1)-1),AD377)</f>
        <v>H44R16.</v>
      </c>
      <c r="AE378" s="127" t="str">
        <f t="shared" si="75"/>
        <v>H44R16</v>
      </c>
      <c r="AF378" s="183"/>
      <c r="AG378" s="183"/>
    </row>
    <row r="379" spans="1:33" s="184" customFormat="1" ht="350.1" customHeight="1" x14ac:dyDescent="0.2">
      <c r="A379" s="117">
        <f>IF(ISBLANK(D379),"",COUNTA($D$2:D379))</f>
        <v>291</v>
      </c>
      <c r="B379" s="118">
        <f t="shared" si="80"/>
        <v>378</v>
      </c>
      <c r="C379" s="121"/>
      <c r="D379" s="121" t="s">
        <v>829</v>
      </c>
      <c r="E379" s="126">
        <v>1405004</v>
      </c>
      <c r="F379" s="120" t="s">
        <v>201</v>
      </c>
      <c r="G379" s="120" t="s">
        <v>202</v>
      </c>
      <c r="H379" s="120" t="s">
        <v>263</v>
      </c>
      <c r="I379" s="120" t="s">
        <v>264</v>
      </c>
      <c r="J379" s="121" t="s">
        <v>262</v>
      </c>
      <c r="K379" s="121">
        <v>1</v>
      </c>
      <c r="L379" s="158">
        <v>43040</v>
      </c>
      <c r="M379" s="158">
        <v>43099</v>
      </c>
      <c r="N379" s="145">
        <f t="shared" si="91"/>
        <v>8.4285714285714288</v>
      </c>
      <c r="O379" s="121" t="s">
        <v>1690</v>
      </c>
      <c r="P379" s="121">
        <v>1</v>
      </c>
      <c r="Q379" s="146">
        <f>IF(P379/K379&gt;1,100,+P379/K379*100)</f>
        <v>100</v>
      </c>
      <c r="R379" s="123">
        <f>+N379*Q379/100</f>
        <v>8.4285714285714288</v>
      </c>
      <c r="S379" s="123">
        <f>IF(M379&lt;=$AG$1,R379,0)</f>
        <v>8.4285714285714288</v>
      </c>
      <c r="T379" s="123">
        <f>IF($AG$1&gt;=M379,N379,0)</f>
        <v>8.4285714285714288</v>
      </c>
      <c r="U379" s="121"/>
      <c r="V379" s="125" t="str">
        <f>IF(Q379=100,"CUMPLIDA",IF(M379-$AG$1&lt;0,"VENCIDA",IF(M379-$AG$1&lt;=30,"PRÓXIMA A VENCER",IF(Q379&gt;0,"CON AVANCE","EN TERMINO"))))</f>
        <v>CUMPLIDA</v>
      </c>
      <c r="W379" s="125" t="str">
        <f>IF(A379&lt;&gt;"",IF(AC379=1,"VENCIDO",IF(AC379=2,"PRÓXIMO A VENCER",IF(AC379=3,"EN TERMINO",IF(AC379=4,"CON AVANCE",IF(AC379=5,"CUMPLIDO",))))),"")</f>
        <v>CUMPLIDO</v>
      </c>
      <c r="X379" s="180" t="s">
        <v>228</v>
      </c>
      <c r="Y379" s="117" t="str">
        <f t="shared" si="78"/>
        <v>H54R16</v>
      </c>
      <c r="Z379" s="126">
        <f>IF(A379&lt;&gt;"",1,Z378+1)</f>
        <v>1</v>
      </c>
      <c r="AA379" s="126" t="str">
        <f t="shared" si="79"/>
        <v>H54R16 - 1</v>
      </c>
      <c r="AB379" s="127">
        <f t="shared" si="73"/>
        <v>5</v>
      </c>
      <c r="AC379" s="127">
        <f t="shared" si="74"/>
        <v>5</v>
      </c>
      <c r="AD379" s="127" t="str">
        <f>IF(A379&lt;&gt;"",MID(F379,1,FIND(" ",F379,1)-1),AD378)</f>
        <v>H54R16.</v>
      </c>
      <c r="AE379" s="127" t="str">
        <f t="shared" si="75"/>
        <v>H54R16</v>
      </c>
      <c r="AF379" s="183"/>
      <c r="AG379" s="183"/>
    </row>
    <row r="380" spans="1:33" s="184" customFormat="1" ht="350.1" customHeight="1" x14ac:dyDescent="0.2">
      <c r="A380" s="117">
        <f>IF(ISBLANK(D380),"",COUNTA($D$2:D380))</f>
        <v>292</v>
      </c>
      <c r="B380" s="118">
        <f t="shared" si="80"/>
        <v>379</v>
      </c>
      <c r="C380" s="121"/>
      <c r="D380" s="121" t="s">
        <v>711</v>
      </c>
      <c r="E380" s="126">
        <v>1405004</v>
      </c>
      <c r="F380" s="120" t="s">
        <v>474</v>
      </c>
      <c r="G380" s="120" t="s">
        <v>475</v>
      </c>
      <c r="H380" s="120" t="s">
        <v>1195</v>
      </c>
      <c r="I380" s="120" t="s">
        <v>1189</v>
      </c>
      <c r="J380" s="121" t="s">
        <v>1156</v>
      </c>
      <c r="K380" s="121">
        <v>1</v>
      </c>
      <c r="L380" s="158">
        <v>43862</v>
      </c>
      <c r="M380" s="158">
        <v>43979</v>
      </c>
      <c r="N380" s="145">
        <f t="shared" si="91"/>
        <v>16.714285714285715</v>
      </c>
      <c r="O380" s="121" t="s">
        <v>1700</v>
      </c>
      <c r="P380" s="121">
        <v>1</v>
      </c>
      <c r="Q380" s="146">
        <f>IF(P380/K380&gt;1,100,+P380/K380*100)</f>
        <v>100</v>
      </c>
      <c r="R380" s="123">
        <f>+N380*Q380/100</f>
        <v>16.714285714285715</v>
      </c>
      <c r="S380" s="123">
        <f>IF(M380&lt;=$AG$1,R380,0)</f>
        <v>16.714285714285715</v>
      </c>
      <c r="T380" s="123">
        <f>IF($AG$1&gt;=M380,N380,0)</f>
        <v>16.714285714285715</v>
      </c>
      <c r="U380" s="121"/>
      <c r="V380" s="125" t="str">
        <f>IF(Q380=100,"CUMPLIDA",IF(M380-$AG$1&lt;0,"VENCIDA",IF(M380-$AG$1&lt;=30,"PRÓXIMA A VENCER",IF(Q380&gt;0,"CON AVANCE","EN TERMINO"))))</f>
        <v>CUMPLIDA</v>
      </c>
      <c r="W380" s="125" t="str">
        <f>IF(A380&lt;&gt;"",IF(AC380=1,"VENCIDO",IF(AC380=2,"PRÓXIMO A VENCER",IF(AC380=3,"EN TERMINO",IF(AC380=4,"CON AVANCE",IF(AC380=5,"CUMPLIDO",))))),"")</f>
        <v>CUMPLIDO</v>
      </c>
      <c r="X380" s="180" t="s">
        <v>228</v>
      </c>
      <c r="Y380" s="117" t="str">
        <f t="shared" si="78"/>
        <v>H58R16</v>
      </c>
      <c r="Z380" s="126">
        <f>IF(A380&lt;&gt;"",1,Z379+1)</f>
        <v>1</v>
      </c>
      <c r="AA380" s="126" t="str">
        <f t="shared" si="79"/>
        <v>H58R16 - 1</v>
      </c>
      <c r="AB380" s="127">
        <f t="shared" si="73"/>
        <v>5</v>
      </c>
      <c r="AC380" s="127">
        <f t="shared" si="74"/>
        <v>5</v>
      </c>
      <c r="AD380" s="127" t="str">
        <f>IF(A380&lt;&gt;"",MID(F380,1,FIND(" ",F380,1)-1),AD379)</f>
        <v>H58R16.</v>
      </c>
      <c r="AE380" s="127" t="str">
        <f t="shared" si="75"/>
        <v>H58R16</v>
      </c>
      <c r="AF380" s="183"/>
      <c r="AG380" s="183"/>
    </row>
    <row r="381" spans="1:33" s="184" customFormat="1" ht="350.1" customHeight="1" x14ac:dyDescent="0.2">
      <c r="A381" s="117">
        <f>IF(ISBLANK(D381),"",COUNTA($D$2:D381))</f>
        <v>293</v>
      </c>
      <c r="B381" s="118">
        <f t="shared" si="80"/>
        <v>380</v>
      </c>
      <c r="C381" s="121"/>
      <c r="D381" s="121" t="s">
        <v>711</v>
      </c>
      <c r="E381" s="126">
        <v>1103002</v>
      </c>
      <c r="F381" s="120" t="s">
        <v>266</v>
      </c>
      <c r="G381" s="120" t="s">
        <v>648</v>
      </c>
      <c r="H381" s="120" t="s">
        <v>281</v>
      </c>
      <c r="I381" s="120" t="s">
        <v>265</v>
      </c>
      <c r="J381" s="121" t="s">
        <v>141</v>
      </c>
      <c r="K381" s="121">
        <v>3</v>
      </c>
      <c r="L381" s="158">
        <v>43040</v>
      </c>
      <c r="M381" s="158">
        <v>43403</v>
      </c>
      <c r="N381" s="145">
        <f t="shared" si="91"/>
        <v>51.857142857142854</v>
      </c>
      <c r="O381" s="121" t="s">
        <v>1690</v>
      </c>
      <c r="P381" s="121">
        <v>0.9</v>
      </c>
      <c r="Q381" s="146">
        <f>IF(P381/K381&gt;1,100,+P381/K381*100)</f>
        <v>30</v>
      </c>
      <c r="R381" s="123">
        <f>+N381*Q381/100</f>
        <v>15.557142857142855</v>
      </c>
      <c r="S381" s="123">
        <f>IF(M381&lt;=$AG$1,R381,0)</f>
        <v>15.557142857142855</v>
      </c>
      <c r="T381" s="123">
        <f>IF($AG$1&gt;=M381,N381,0)</f>
        <v>51.857142857142854</v>
      </c>
      <c r="U381" s="121"/>
      <c r="V381" s="125" t="str">
        <f>IF(Q381=100,"CUMPLIDA",IF(M381-$AG$1&lt;0,"VENCIDA",IF(M381-$AG$1&lt;=30,"PRÓXIMA A VENCER",IF(Q381&gt;0,"CON AVANCE","EN TERMINO"))))</f>
        <v>VENCIDA</v>
      </c>
      <c r="W381" s="125" t="str">
        <f>IF(A381&lt;&gt;"",IF(AC381=1,"VENCIDO",IF(AC381=2,"PRÓXIMO A VENCER",IF(AC381=3,"EN TERMINO",IF(AC381=4,"CON AVANCE",IF(AC381=5,"CUMPLIDO",))))),"")</f>
        <v>VENCIDO</v>
      </c>
      <c r="X381" s="180" t="s">
        <v>228</v>
      </c>
      <c r="Y381" s="117" t="str">
        <f t="shared" si="78"/>
        <v>H59R16</v>
      </c>
      <c r="Z381" s="126">
        <f>IF(A381&lt;&gt;"",1,Z380+1)</f>
        <v>1</v>
      </c>
      <c r="AA381" s="126" t="str">
        <f t="shared" si="79"/>
        <v>H59R16 - 1</v>
      </c>
      <c r="AB381" s="127">
        <f t="shared" si="73"/>
        <v>1</v>
      </c>
      <c r="AC381" s="127">
        <f t="shared" si="74"/>
        <v>1</v>
      </c>
      <c r="AD381" s="127" t="str">
        <f>IF(A381&lt;&gt;"",MID(F381,1,FIND(" ",F381,1)-1),AD380)</f>
        <v>H59R16.</v>
      </c>
      <c r="AE381" s="127" t="str">
        <f t="shared" si="75"/>
        <v>H59R16</v>
      </c>
      <c r="AF381" s="183"/>
      <c r="AG381" s="183"/>
    </row>
    <row r="382" spans="1:33" s="184" customFormat="1" ht="350.1" customHeight="1" x14ac:dyDescent="0.2">
      <c r="A382" s="117">
        <f>IF(ISBLANK(D382),"",COUNTA($D$2:D382))</f>
        <v>294</v>
      </c>
      <c r="B382" s="118">
        <f t="shared" si="80"/>
        <v>381</v>
      </c>
      <c r="C382" s="121"/>
      <c r="D382" s="121" t="s">
        <v>711</v>
      </c>
      <c r="E382" s="126">
        <v>1405004</v>
      </c>
      <c r="F382" s="120" t="s">
        <v>271</v>
      </c>
      <c r="G382" s="120" t="s">
        <v>203</v>
      </c>
      <c r="H382" s="120" t="s">
        <v>267</v>
      </c>
      <c r="I382" s="120" t="s">
        <v>268</v>
      </c>
      <c r="J382" s="121" t="s">
        <v>9</v>
      </c>
      <c r="K382" s="121">
        <v>1</v>
      </c>
      <c r="L382" s="158">
        <v>43040</v>
      </c>
      <c r="M382" s="158">
        <v>43159</v>
      </c>
      <c r="N382" s="145">
        <f t="shared" si="91"/>
        <v>17</v>
      </c>
      <c r="O382" s="121" t="s">
        <v>1690</v>
      </c>
      <c r="P382" s="121">
        <v>1</v>
      </c>
      <c r="Q382" s="146">
        <f>IF(P382/K382&gt;1,100,+P382/K382*100)</f>
        <v>100</v>
      </c>
      <c r="R382" s="123">
        <f>+N382*Q382/100</f>
        <v>17</v>
      </c>
      <c r="S382" s="123">
        <f>IF(M382&lt;=$AG$1,R382,0)</f>
        <v>17</v>
      </c>
      <c r="T382" s="123">
        <f>IF($AG$1&gt;=M382,N382,0)</f>
        <v>17</v>
      </c>
      <c r="U382" s="121"/>
      <c r="V382" s="125" t="str">
        <f>IF(Q382=100,"CUMPLIDA",IF(M382-$AG$1&lt;0,"VENCIDA",IF(M382-$AG$1&lt;=30,"PRÓXIMA A VENCER",IF(Q382&gt;0,"CON AVANCE","EN TERMINO"))))</f>
        <v>CUMPLIDA</v>
      </c>
      <c r="W382" s="125" t="str">
        <f>IF(A382&lt;&gt;"",IF(AC382=1,"VENCIDO",IF(AC382=2,"PRÓXIMO A VENCER",IF(AC382=3,"EN TERMINO",IF(AC382=4,"CON AVANCE",IF(AC382=5,"CUMPLIDO",))))),"")</f>
        <v>CUMPLIDO</v>
      </c>
      <c r="X382" s="180" t="s">
        <v>228</v>
      </c>
      <c r="Y382" s="117" t="str">
        <f t="shared" si="78"/>
        <v>H61R16</v>
      </c>
      <c r="Z382" s="126">
        <f>IF(A382&lt;&gt;"",1,Z381+1)</f>
        <v>1</v>
      </c>
      <c r="AA382" s="126" t="str">
        <f t="shared" si="79"/>
        <v>H61R16 - 1</v>
      </c>
      <c r="AB382" s="127">
        <f t="shared" si="73"/>
        <v>5</v>
      </c>
      <c r="AC382" s="127">
        <f t="shared" si="74"/>
        <v>5</v>
      </c>
      <c r="AD382" s="127" t="str">
        <f>IF(A382&lt;&gt;"",MID(F382,1,FIND(" ",F382,1)-1),AD381)</f>
        <v>H61R16.</v>
      </c>
      <c r="AE382" s="127" t="str">
        <f t="shared" si="75"/>
        <v>H61R16</v>
      </c>
      <c r="AF382" s="183"/>
      <c r="AG382" s="183"/>
    </row>
    <row r="383" spans="1:33" s="184" customFormat="1" ht="350.1" customHeight="1" x14ac:dyDescent="0.2">
      <c r="A383" s="117">
        <f>IF(ISBLANK(D383),"",COUNTA($D$2:D383))</f>
        <v>295</v>
      </c>
      <c r="B383" s="118">
        <f t="shared" si="80"/>
        <v>382</v>
      </c>
      <c r="C383" s="121"/>
      <c r="D383" s="121" t="s">
        <v>712</v>
      </c>
      <c r="E383" s="126">
        <v>1103002</v>
      </c>
      <c r="F383" s="120" t="s">
        <v>204</v>
      </c>
      <c r="G383" s="120" t="s">
        <v>205</v>
      </c>
      <c r="H383" s="120" t="s">
        <v>269</v>
      </c>
      <c r="I383" s="120" t="s">
        <v>270</v>
      </c>
      <c r="J383" s="121" t="s">
        <v>272</v>
      </c>
      <c r="K383" s="121">
        <v>1</v>
      </c>
      <c r="L383" s="158">
        <v>43160</v>
      </c>
      <c r="M383" s="158">
        <v>43189</v>
      </c>
      <c r="N383" s="145">
        <f t="shared" si="91"/>
        <v>4.1428571428571432</v>
      </c>
      <c r="O383" s="121" t="s">
        <v>1690</v>
      </c>
      <c r="P383" s="121">
        <v>1</v>
      </c>
      <c r="Q383" s="146">
        <f>IF(P383/K383&gt;1,100,+P383/K383*100)</f>
        <v>100</v>
      </c>
      <c r="R383" s="123">
        <f>+N383*Q383/100</f>
        <v>4.1428571428571432</v>
      </c>
      <c r="S383" s="123">
        <f>IF(M383&lt;=$AG$1,R383,0)</f>
        <v>4.1428571428571432</v>
      </c>
      <c r="T383" s="123">
        <f>IF($AG$1&gt;=M383,N383,0)</f>
        <v>4.1428571428571432</v>
      </c>
      <c r="U383" s="121"/>
      <c r="V383" s="125" t="str">
        <f>IF(Q383=100,"CUMPLIDA",IF(M383-$AG$1&lt;0,"VENCIDA",IF(M383-$AG$1&lt;=30,"PRÓXIMA A VENCER",IF(Q383&gt;0,"CON AVANCE","EN TERMINO"))))</f>
        <v>CUMPLIDA</v>
      </c>
      <c r="W383" s="125" t="str">
        <f>IF(A383&lt;&gt;"",IF(AC383=1,"VENCIDO",IF(AC383=2,"PRÓXIMO A VENCER",IF(AC383=3,"EN TERMINO",IF(AC383=4,"CON AVANCE",IF(AC383=5,"CUMPLIDO",))))),"")</f>
        <v>CUMPLIDO</v>
      </c>
      <c r="X383" s="180" t="s">
        <v>228</v>
      </c>
      <c r="Y383" s="117" t="str">
        <f t="shared" si="78"/>
        <v>H62R16</v>
      </c>
      <c r="Z383" s="126">
        <f>IF(A383&lt;&gt;"",1,Z382+1)</f>
        <v>1</v>
      </c>
      <c r="AA383" s="126" t="str">
        <f t="shared" si="79"/>
        <v>H62R16 - 1</v>
      </c>
      <c r="AB383" s="127">
        <f t="shared" si="73"/>
        <v>5</v>
      </c>
      <c r="AC383" s="127">
        <f t="shared" si="74"/>
        <v>5</v>
      </c>
      <c r="AD383" s="127" t="str">
        <f>IF(A383&lt;&gt;"",MID(F383,1,FIND(" ",F383,1)-1),AD382)</f>
        <v>H62R16.</v>
      </c>
      <c r="AE383" s="127" t="str">
        <f t="shared" si="75"/>
        <v>H62R16</v>
      </c>
      <c r="AF383" s="183"/>
      <c r="AG383" s="183"/>
    </row>
    <row r="384" spans="1:33" s="184" customFormat="1" ht="350.1" customHeight="1" x14ac:dyDescent="0.2">
      <c r="A384" s="117">
        <f>IF(ISBLANK(D384),"",COUNTA($D$2:D384))</f>
        <v>296</v>
      </c>
      <c r="B384" s="118">
        <f t="shared" si="80"/>
        <v>383</v>
      </c>
      <c r="C384" s="121"/>
      <c r="D384" s="121" t="s">
        <v>711</v>
      </c>
      <c r="E384" s="126">
        <v>1405004</v>
      </c>
      <c r="F384" s="120" t="s">
        <v>2201</v>
      </c>
      <c r="G384" s="120" t="s">
        <v>206</v>
      </c>
      <c r="H384" s="120" t="s">
        <v>365</v>
      </c>
      <c r="I384" s="120" t="s">
        <v>366</v>
      </c>
      <c r="J384" s="121" t="s">
        <v>367</v>
      </c>
      <c r="K384" s="121">
        <v>2</v>
      </c>
      <c r="L384" s="158">
        <v>43040</v>
      </c>
      <c r="M384" s="158">
        <v>43250</v>
      </c>
      <c r="N384" s="145">
        <f t="shared" si="91"/>
        <v>30</v>
      </c>
      <c r="O384" s="121" t="s">
        <v>1691</v>
      </c>
      <c r="P384" s="121">
        <v>2</v>
      </c>
      <c r="Q384" s="146">
        <f>IF(P384/K384&gt;1,100,+P384/K384*100)</f>
        <v>100</v>
      </c>
      <c r="R384" s="123">
        <f>+N384*Q384/100</f>
        <v>30</v>
      </c>
      <c r="S384" s="123">
        <f>IF(M384&lt;=$AG$1,R384,0)</f>
        <v>30</v>
      </c>
      <c r="T384" s="123">
        <f>IF($AG$1&gt;=M384,N384,0)</f>
        <v>30</v>
      </c>
      <c r="U384" s="121"/>
      <c r="V384" s="125" t="str">
        <f>IF(Q384=100,"CUMPLIDA",IF(M384-$AG$1&lt;0,"VENCIDA",IF(M384-$AG$1&lt;=30,"PRÓXIMA A VENCER",IF(Q384&gt;0,"CON AVANCE","EN TERMINO"))))</f>
        <v>CUMPLIDA</v>
      </c>
      <c r="W384" s="125" t="str">
        <f>IF(A384&lt;&gt;"",IF(AC384=1,"VENCIDO",IF(AC384=2,"PRÓXIMO A VENCER",IF(AC384=3,"EN TERMINO",IF(AC384=4,"CON AVANCE",IF(AC384=5,"CUMPLIDO",))))),"")</f>
        <v>CUMPLIDO</v>
      </c>
      <c r="X384" s="180" t="s">
        <v>228</v>
      </c>
      <c r="Y384" s="117" t="str">
        <f t="shared" si="78"/>
        <v>H63R16</v>
      </c>
      <c r="Z384" s="126">
        <f>IF(A384&lt;&gt;"",1,Z383+1)</f>
        <v>1</v>
      </c>
      <c r="AA384" s="126" t="str">
        <f t="shared" si="79"/>
        <v>H63R16 - 1</v>
      </c>
      <c r="AB384" s="127">
        <f t="shared" si="73"/>
        <v>5</v>
      </c>
      <c r="AC384" s="127">
        <f t="shared" si="74"/>
        <v>5</v>
      </c>
      <c r="AD384" s="127" t="str">
        <f>IF(A384&lt;&gt;"",MID(F384,1,FIND(" ",F384,1)-1),AD383)</f>
        <v>H63R16.</v>
      </c>
      <c r="AE384" s="127" t="str">
        <f t="shared" si="75"/>
        <v>H63R16</v>
      </c>
      <c r="AF384" s="183"/>
      <c r="AG384" s="183"/>
    </row>
    <row r="385" spans="1:33" s="184" customFormat="1" ht="350.1" customHeight="1" x14ac:dyDescent="0.2">
      <c r="A385" s="117">
        <f>IF(ISBLANK(D385),"",COUNTA($D$2:D385))</f>
        <v>297</v>
      </c>
      <c r="B385" s="118">
        <f t="shared" si="80"/>
        <v>384</v>
      </c>
      <c r="C385" s="121"/>
      <c r="D385" s="121" t="s">
        <v>829</v>
      </c>
      <c r="E385" s="126">
        <v>1401003</v>
      </c>
      <c r="F385" s="120" t="s">
        <v>207</v>
      </c>
      <c r="G385" s="120" t="s">
        <v>208</v>
      </c>
      <c r="H385" s="120" t="s">
        <v>476</v>
      </c>
      <c r="I385" s="120" t="s">
        <v>477</v>
      </c>
      <c r="J385" s="121" t="s">
        <v>478</v>
      </c>
      <c r="K385" s="121">
        <v>1</v>
      </c>
      <c r="L385" s="158">
        <v>43040</v>
      </c>
      <c r="M385" s="158">
        <v>43159</v>
      </c>
      <c r="N385" s="145">
        <f t="shared" ref="N385:N392" si="92">(+M385-L385)/7</f>
        <v>17</v>
      </c>
      <c r="O385" s="140" t="s">
        <v>1694</v>
      </c>
      <c r="P385" s="121">
        <v>1</v>
      </c>
      <c r="Q385" s="146">
        <f>IF(P385/K385&gt;1,100,+P385/K385*100)</f>
        <v>100</v>
      </c>
      <c r="R385" s="123">
        <f>+N385*Q385/100</f>
        <v>17</v>
      </c>
      <c r="S385" s="123">
        <f>IF(M385&lt;=$AG$1,R385,0)</f>
        <v>17</v>
      </c>
      <c r="T385" s="123">
        <f>IF($AG$1&gt;=M385,N385,0)</f>
        <v>17</v>
      </c>
      <c r="U385" s="121"/>
      <c r="V385" s="125" t="str">
        <f>IF(Q385=100,"CUMPLIDA",IF(M385-$AG$1&lt;0,"VENCIDA",IF(M385-$AG$1&lt;=30,"PRÓXIMA A VENCER",IF(Q385&gt;0,"CON AVANCE","EN TERMINO"))))</f>
        <v>CUMPLIDA</v>
      </c>
      <c r="W385" s="125" t="str">
        <f>IF(A385&lt;&gt;"",IF(AC385=1,"VENCIDO",IF(AC385=2,"PRÓXIMO A VENCER",IF(AC385=3,"EN TERMINO",IF(AC385=4,"CON AVANCE",IF(AC385=5,"CUMPLIDO",))))),"")</f>
        <v>CUMPLIDO</v>
      </c>
      <c r="X385" s="180" t="s">
        <v>228</v>
      </c>
      <c r="Y385" s="117" t="str">
        <f t="shared" si="78"/>
        <v>H68R16</v>
      </c>
      <c r="Z385" s="126">
        <f>IF(A385&lt;&gt;"",1,Z384+1)</f>
        <v>1</v>
      </c>
      <c r="AA385" s="126" t="str">
        <f t="shared" si="79"/>
        <v>H68R16 - 1</v>
      </c>
      <c r="AB385" s="127">
        <f t="shared" si="73"/>
        <v>5</v>
      </c>
      <c r="AC385" s="127">
        <f t="shared" si="74"/>
        <v>5</v>
      </c>
      <c r="AD385" s="127" t="str">
        <f>IF(A385&lt;&gt;"",MID(F385,1,FIND(" ",F385,1)-1),AD384)</f>
        <v>H68R16.</v>
      </c>
      <c r="AE385" s="127" t="str">
        <f t="shared" si="75"/>
        <v>H68R16</v>
      </c>
      <c r="AF385" s="183"/>
      <c r="AG385" s="183"/>
    </row>
    <row r="386" spans="1:33" s="184" customFormat="1" ht="350.1" customHeight="1" x14ac:dyDescent="0.2">
      <c r="A386" s="117">
        <f>IF(ISBLANK(D386),"",COUNTA($D$2:D386))</f>
        <v>298</v>
      </c>
      <c r="B386" s="118">
        <f t="shared" si="80"/>
        <v>385</v>
      </c>
      <c r="C386" s="121"/>
      <c r="D386" s="121" t="s">
        <v>711</v>
      </c>
      <c r="E386" s="126">
        <v>1101002</v>
      </c>
      <c r="F386" s="120" t="s">
        <v>303</v>
      </c>
      <c r="G386" s="120" t="s">
        <v>302</v>
      </c>
      <c r="H386" s="120" t="s">
        <v>643</v>
      </c>
      <c r="I386" s="120" t="s">
        <v>305</v>
      </c>
      <c r="J386" s="121" t="s">
        <v>670</v>
      </c>
      <c r="K386" s="121">
        <v>1</v>
      </c>
      <c r="L386" s="158">
        <v>43040</v>
      </c>
      <c r="M386" s="158">
        <v>43084</v>
      </c>
      <c r="N386" s="145">
        <f t="shared" si="92"/>
        <v>6.2857142857142856</v>
      </c>
      <c r="O386" s="121" t="s">
        <v>304</v>
      </c>
      <c r="P386" s="121">
        <v>1</v>
      </c>
      <c r="Q386" s="146">
        <f>IF(P386/K386&gt;1,100,+P386/K386*100)</f>
        <v>100</v>
      </c>
      <c r="R386" s="123">
        <f>+N386*Q386/100</f>
        <v>6.2857142857142856</v>
      </c>
      <c r="S386" s="123">
        <f>IF(M386&lt;=$AG$1,R386,0)</f>
        <v>6.2857142857142856</v>
      </c>
      <c r="T386" s="123">
        <f>IF($AG$1&gt;=M386,N386,0)</f>
        <v>6.2857142857142856</v>
      </c>
      <c r="U386" s="121"/>
      <c r="V386" s="125" t="str">
        <f>IF(Q386=100,"CUMPLIDA",IF(M386-$AG$1&lt;0,"VENCIDA",IF(M386-$AG$1&lt;=30,"PRÓXIMA A VENCER",IF(Q386&gt;0,"CON AVANCE","EN TERMINO"))))</f>
        <v>CUMPLIDA</v>
      </c>
      <c r="W386" s="125" t="str">
        <f>IF(A386&lt;&gt;"",IF(AC386=1,"VENCIDO",IF(AC386=2,"PRÓXIMO A VENCER",IF(AC386=3,"EN TERMINO",IF(AC386=4,"CON AVANCE",IF(AC386=5,"CUMPLIDO",))))),"")</f>
        <v>CUMPLIDO</v>
      </c>
      <c r="X386" s="180" t="s">
        <v>228</v>
      </c>
      <c r="Y386" s="117" t="str">
        <f t="shared" si="78"/>
        <v>H71R16</v>
      </c>
      <c r="Z386" s="126">
        <f>IF(A386&lt;&gt;"",1,Z385+1)</f>
        <v>1</v>
      </c>
      <c r="AA386" s="126" t="str">
        <f t="shared" si="79"/>
        <v>H71R16 - 1</v>
      </c>
      <c r="AB386" s="127">
        <f t="shared" si="73"/>
        <v>5</v>
      </c>
      <c r="AC386" s="127">
        <f t="shared" si="74"/>
        <v>5</v>
      </c>
      <c r="AD386" s="127" t="str">
        <f>IF(A386&lt;&gt;"",MID(F386,1,FIND(" ",F386,1)-1),AD385)</f>
        <v>H71R16.</v>
      </c>
      <c r="AE386" s="127" t="str">
        <f t="shared" si="75"/>
        <v>H71R16</v>
      </c>
      <c r="AF386" s="183"/>
      <c r="AG386" s="183"/>
    </row>
    <row r="387" spans="1:33" s="184" customFormat="1" ht="350.1" customHeight="1" x14ac:dyDescent="0.2">
      <c r="A387" s="117" t="str">
        <f>IF(ISBLANK(D387),"",COUNTA($D$2:D387))</f>
        <v/>
      </c>
      <c r="B387" s="118">
        <f t="shared" si="80"/>
        <v>386</v>
      </c>
      <c r="C387" s="121"/>
      <c r="D387" s="121"/>
      <c r="E387" s="126">
        <v>1101002</v>
      </c>
      <c r="F387" s="120" t="s">
        <v>1623</v>
      </c>
      <c r="G387" s="120" t="s">
        <v>302</v>
      </c>
      <c r="H387" s="120" t="s">
        <v>644</v>
      </c>
      <c r="I387" s="120" t="s">
        <v>306</v>
      </c>
      <c r="J387" s="121" t="s">
        <v>307</v>
      </c>
      <c r="K387" s="121">
        <v>1</v>
      </c>
      <c r="L387" s="158">
        <v>43282</v>
      </c>
      <c r="M387" s="158">
        <v>43373</v>
      </c>
      <c r="N387" s="145">
        <f t="shared" si="92"/>
        <v>13</v>
      </c>
      <c r="O387" s="121" t="s">
        <v>304</v>
      </c>
      <c r="P387" s="121">
        <v>1</v>
      </c>
      <c r="Q387" s="146">
        <f>IF(P387/K387&gt;1,100,+P387/K387*100)</f>
        <v>100</v>
      </c>
      <c r="R387" s="123">
        <f>+N387*Q387/100</f>
        <v>13</v>
      </c>
      <c r="S387" s="123">
        <f>IF(M387&lt;=$AG$1,R387,0)</f>
        <v>13</v>
      </c>
      <c r="T387" s="123">
        <f>IF($AG$1&gt;=M387,N387,0)</f>
        <v>13</v>
      </c>
      <c r="U387" s="121"/>
      <c r="V387" s="125" t="str">
        <f>IF(Q387=100,"CUMPLIDA",IF(M387-$AG$1&lt;0,"VENCIDA",IF(M387-$AG$1&lt;=30,"PRÓXIMA A VENCER",IF(Q387&gt;0,"CON AVANCE","EN TERMINO"))))</f>
        <v>CUMPLIDA</v>
      </c>
      <c r="W387" s="125" t="str">
        <f>IF(A387&lt;&gt;"",IF(AC387=1,"VENCIDO",IF(AC387=2,"PRÓXIMO A VENCER",IF(AC387=3,"EN TERMINO",IF(AC387=4,"CON AVANCE",IF(AC387=5,"CUMPLIDO",))))),"")</f>
        <v/>
      </c>
      <c r="X387" s="180" t="s">
        <v>228</v>
      </c>
      <c r="Y387" s="117" t="str">
        <f t="shared" si="78"/>
        <v>H71R16</v>
      </c>
      <c r="Z387" s="126">
        <f>IF(A387&lt;&gt;"",1,Z386+1)</f>
        <v>2</v>
      </c>
      <c r="AA387" s="126" t="str">
        <f t="shared" si="79"/>
        <v>H71R16 - 2</v>
      </c>
      <c r="AB387" s="127">
        <f t="shared" ref="AB387:AB450" si="93">IF(V387="VENCIDA",1,IF(V387="PRÓXIMA A VENCER",2,IF(V387="EN TERMINO",3,IF(V387="CON AVANCE",4,IF(V387="CUMPLIDA",5,)))))</f>
        <v>5</v>
      </c>
      <c r="AC387" s="127">
        <f t="shared" ref="AC387:AC450" si="94">IF(Z388=Z387+1,MIN(AB387,AC388),AB387)</f>
        <v>5</v>
      </c>
      <c r="AD387" s="127" t="str">
        <f>IF(A387&lt;&gt;"",MID(F387,1,FIND(" ",F387,1)-1),AD386)</f>
        <v>H71R16.</v>
      </c>
      <c r="AE387" s="127" t="str">
        <f t="shared" ref="AE387:AE450" si="95">IFERROR(MID(AD387,1,FIND(".",AD387,1)-1),AD387)</f>
        <v>H71R16</v>
      </c>
      <c r="AF387" s="183"/>
      <c r="AG387" s="183"/>
    </row>
    <row r="388" spans="1:33" s="184" customFormat="1" ht="350.1" customHeight="1" x14ac:dyDescent="0.2">
      <c r="A388" s="117">
        <f>IF(ISBLANK(D388),"",COUNTA($D$2:D388))</f>
        <v>299</v>
      </c>
      <c r="B388" s="118">
        <f t="shared" si="80"/>
        <v>387</v>
      </c>
      <c r="C388" s="121"/>
      <c r="D388" s="121" t="s">
        <v>711</v>
      </c>
      <c r="E388" s="126">
        <v>1101002</v>
      </c>
      <c r="F388" s="120" t="s">
        <v>671</v>
      </c>
      <c r="G388" s="120" t="s">
        <v>209</v>
      </c>
      <c r="H388" s="120" t="s">
        <v>308</v>
      </c>
      <c r="I388" s="120" t="s">
        <v>309</v>
      </c>
      <c r="J388" s="121" t="s">
        <v>310</v>
      </c>
      <c r="K388" s="121">
        <v>1</v>
      </c>
      <c r="L388" s="158">
        <v>43132</v>
      </c>
      <c r="M388" s="158">
        <v>43189</v>
      </c>
      <c r="N388" s="145">
        <f t="shared" si="92"/>
        <v>8.1428571428571423</v>
      </c>
      <c r="O388" s="121" t="s">
        <v>304</v>
      </c>
      <c r="P388" s="121">
        <v>1</v>
      </c>
      <c r="Q388" s="146">
        <f>IF(P388/K388&gt;1,100,+P388/K388*100)</f>
        <v>100</v>
      </c>
      <c r="R388" s="123">
        <f>+N388*Q388/100</f>
        <v>8.1428571428571423</v>
      </c>
      <c r="S388" s="123">
        <f>IF(M388&lt;=$AG$1,R388,0)</f>
        <v>8.1428571428571423</v>
      </c>
      <c r="T388" s="123">
        <f>IF($AG$1&gt;=M388,N388,0)</f>
        <v>8.1428571428571423</v>
      </c>
      <c r="U388" s="121"/>
      <c r="V388" s="125" t="str">
        <f>IF(Q388=100,"CUMPLIDA",IF(M388-$AG$1&lt;0,"VENCIDA",IF(M388-$AG$1&lt;=30,"PRÓXIMA A VENCER",IF(Q388&gt;0,"CON AVANCE","EN TERMINO"))))</f>
        <v>CUMPLIDA</v>
      </c>
      <c r="W388" s="125" t="str">
        <f>IF(A388&lt;&gt;"",IF(AC388=1,"VENCIDO",IF(AC388=2,"PRÓXIMO A VENCER",IF(AC388=3,"EN TERMINO",IF(AC388=4,"CON AVANCE",IF(AC388=5,"CUMPLIDO",))))),"")</f>
        <v>CUMPLIDO</v>
      </c>
      <c r="X388" s="180" t="s">
        <v>228</v>
      </c>
      <c r="Y388" s="117" t="str">
        <f t="shared" si="78"/>
        <v>H72R16</v>
      </c>
      <c r="Z388" s="126">
        <f>IF(A388&lt;&gt;"",1,Z387+1)</f>
        <v>1</v>
      </c>
      <c r="AA388" s="126" t="str">
        <f t="shared" si="79"/>
        <v>H72R16 - 1</v>
      </c>
      <c r="AB388" s="127">
        <f t="shared" si="93"/>
        <v>5</v>
      </c>
      <c r="AC388" s="127">
        <f t="shared" si="94"/>
        <v>5</v>
      </c>
      <c r="AD388" s="127" t="str">
        <f>IF(A388&lt;&gt;"",MID(F388,1,FIND(" ",F388,1)-1),AD387)</f>
        <v>H72R16.</v>
      </c>
      <c r="AE388" s="127" t="str">
        <f t="shared" si="95"/>
        <v>H72R16</v>
      </c>
      <c r="AF388" s="183"/>
      <c r="AG388" s="183"/>
    </row>
    <row r="389" spans="1:33" s="184" customFormat="1" ht="350.1" customHeight="1" x14ac:dyDescent="0.2">
      <c r="A389" s="117">
        <f>IF(ISBLANK(D389),"",COUNTA($D$2:D389))</f>
        <v>300</v>
      </c>
      <c r="B389" s="118">
        <f t="shared" si="80"/>
        <v>388</v>
      </c>
      <c r="C389" s="121"/>
      <c r="D389" s="121" t="s">
        <v>1291</v>
      </c>
      <c r="E389" s="126">
        <v>1401005</v>
      </c>
      <c r="F389" s="120" t="s">
        <v>688</v>
      </c>
      <c r="G389" s="120" t="s">
        <v>210</v>
      </c>
      <c r="H389" s="120" t="s">
        <v>687</v>
      </c>
      <c r="I389" s="120" t="s">
        <v>689</v>
      </c>
      <c r="J389" s="121" t="s">
        <v>690</v>
      </c>
      <c r="K389" s="121">
        <v>1</v>
      </c>
      <c r="L389" s="158">
        <v>43101</v>
      </c>
      <c r="M389" s="158">
        <v>43403</v>
      </c>
      <c r="N389" s="145">
        <f t="shared" si="92"/>
        <v>43.142857142857146</v>
      </c>
      <c r="O389" s="121" t="s">
        <v>348</v>
      </c>
      <c r="P389" s="121">
        <v>1</v>
      </c>
      <c r="Q389" s="146">
        <f>IF(P389/K389&gt;1,100,+P389/K389*100)</f>
        <v>100</v>
      </c>
      <c r="R389" s="123">
        <f>+N389*Q389/100</f>
        <v>43.142857142857146</v>
      </c>
      <c r="S389" s="123">
        <f>IF(M389&lt;=$AG$1,R389,0)</f>
        <v>43.142857142857146</v>
      </c>
      <c r="T389" s="123">
        <f>IF($AG$1&gt;=M389,N389,0)</f>
        <v>43.142857142857146</v>
      </c>
      <c r="U389" s="121"/>
      <c r="V389" s="125" t="str">
        <f>IF(Q389=100,"CUMPLIDA",IF(M389-$AG$1&lt;0,"VENCIDA",IF(M389-$AG$1&lt;=30,"PRÓXIMA A VENCER",IF(Q389&gt;0,"CON AVANCE","EN TERMINO"))))</f>
        <v>CUMPLIDA</v>
      </c>
      <c r="W389" s="125" t="str">
        <f>IF(A389&lt;&gt;"",IF(AC389=1,"VENCIDO",IF(AC389=2,"PRÓXIMO A VENCER",IF(AC389=3,"EN TERMINO",IF(AC389=4,"CON AVANCE",IF(AC389=5,"CUMPLIDO",))))),"")</f>
        <v>CUMPLIDO</v>
      </c>
      <c r="X389" s="180" t="s">
        <v>228</v>
      </c>
      <c r="Y389" s="117" t="str">
        <f t="shared" si="78"/>
        <v>H77R16</v>
      </c>
      <c r="Z389" s="126">
        <f>IF(A389&lt;&gt;"",1,Z388+1)</f>
        <v>1</v>
      </c>
      <c r="AA389" s="126" t="str">
        <f t="shared" si="79"/>
        <v>H77R16 - 1</v>
      </c>
      <c r="AB389" s="127">
        <f t="shared" si="93"/>
        <v>5</v>
      </c>
      <c r="AC389" s="127">
        <f t="shared" si="94"/>
        <v>5</v>
      </c>
      <c r="AD389" s="127" t="str">
        <f>IF(A389&lt;&gt;"",MID(F389,1,FIND(" ",F389,1)-1),AD388)</f>
        <v>H77R16.</v>
      </c>
      <c r="AE389" s="127" t="str">
        <f t="shared" si="95"/>
        <v>H77R16</v>
      </c>
      <c r="AF389" s="183"/>
      <c r="AG389" s="183"/>
    </row>
    <row r="390" spans="1:33" s="184" customFormat="1" ht="350.1" customHeight="1" x14ac:dyDescent="0.2">
      <c r="A390" s="117">
        <f>IF(ISBLANK(D390),"",COUNTA($D$2:D390))</f>
        <v>301</v>
      </c>
      <c r="B390" s="118">
        <f t="shared" si="80"/>
        <v>389</v>
      </c>
      <c r="C390" s="121"/>
      <c r="D390" s="121" t="s">
        <v>1291</v>
      </c>
      <c r="E390" s="126">
        <v>1405004</v>
      </c>
      <c r="F390" s="120" t="s">
        <v>692</v>
      </c>
      <c r="G390" s="120" t="s">
        <v>211</v>
      </c>
      <c r="H390" s="120" t="s">
        <v>691</v>
      </c>
      <c r="I390" s="120" t="s">
        <v>693</v>
      </c>
      <c r="J390" s="121" t="s">
        <v>694</v>
      </c>
      <c r="K390" s="121">
        <v>2</v>
      </c>
      <c r="L390" s="158">
        <v>43101</v>
      </c>
      <c r="M390" s="158">
        <v>43403</v>
      </c>
      <c r="N390" s="145">
        <f t="shared" si="92"/>
        <v>43.142857142857146</v>
      </c>
      <c r="O390" s="121" t="s">
        <v>348</v>
      </c>
      <c r="P390" s="121">
        <v>2</v>
      </c>
      <c r="Q390" s="146">
        <f>IF(P390/K390&gt;1,100,+P390/K390*100)</f>
        <v>100</v>
      </c>
      <c r="R390" s="123">
        <f>+N390*Q390/100</f>
        <v>43.142857142857146</v>
      </c>
      <c r="S390" s="123">
        <f>IF(M390&lt;=$AG$1,R390,0)</f>
        <v>43.142857142857146</v>
      </c>
      <c r="T390" s="123">
        <f>IF($AG$1&gt;=M390,N390,0)</f>
        <v>43.142857142857146</v>
      </c>
      <c r="U390" s="121"/>
      <c r="V390" s="125" t="str">
        <f>IF(Q390=100,"CUMPLIDA",IF(M390-$AG$1&lt;0,"VENCIDA",IF(M390-$AG$1&lt;=30,"PRÓXIMA A VENCER",IF(Q390&gt;0,"CON AVANCE","EN TERMINO"))))</f>
        <v>CUMPLIDA</v>
      </c>
      <c r="W390" s="125" t="str">
        <f>IF(A390&lt;&gt;"",IF(AC390=1,"VENCIDO",IF(AC390=2,"PRÓXIMO A VENCER",IF(AC390=3,"EN TERMINO",IF(AC390=4,"CON AVANCE",IF(AC390=5,"CUMPLIDO",))))),"")</f>
        <v>CUMPLIDO</v>
      </c>
      <c r="X390" s="180" t="s">
        <v>228</v>
      </c>
      <c r="Y390" s="117" t="str">
        <f t="shared" si="78"/>
        <v>H78R16</v>
      </c>
      <c r="Z390" s="126">
        <f>IF(A390&lt;&gt;"",1,Z389+1)</f>
        <v>1</v>
      </c>
      <c r="AA390" s="126" t="str">
        <f t="shared" si="79"/>
        <v>H78R16 - 1</v>
      </c>
      <c r="AB390" s="127">
        <f t="shared" si="93"/>
        <v>5</v>
      </c>
      <c r="AC390" s="127">
        <f t="shared" si="94"/>
        <v>5</v>
      </c>
      <c r="AD390" s="127" t="str">
        <f>IF(A390&lt;&gt;"",MID(F390,1,FIND(" ",F390,1)-1),AD389)</f>
        <v>H78R16.</v>
      </c>
      <c r="AE390" s="127" t="str">
        <f t="shared" si="95"/>
        <v>H78R16</v>
      </c>
      <c r="AF390" s="183"/>
      <c r="AG390" s="183"/>
    </row>
    <row r="391" spans="1:33" s="184" customFormat="1" ht="350.1" customHeight="1" x14ac:dyDescent="0.2">
      <c r="A391" s="117">
        <f>IF(ISBLANK(D391),"",COUNTA($D$2:D391))</f>
        <v>302</v>
      </c>
      <c r="B391" s="118">
        <f t="shared" si="80"/>
        <v>390</v>
      </c>
      <c r="C391" s="121"/>
      <c r="D391" s="121" t="s">
        <v>711</v>
      </c>
      <c r="E391" s="126">
        <v>1404002</v>
      </c>
      <c r="F391" s="120" t="s">
        <v>1018</v>
      </c>
      <c r="G391" s="120" t="s">
        <v>212</v>
      </c>
      <c r="H391" s="120" t="s">
        <v>314</v>
      </c>
      <c r="I391" s="120" t="s">
        <v>315</v>
      </c>
      <c r="J391" s="121" t="s">
        <v>8</v>
      </c>
      <c r="K391" s="121">
        <v>1</v>
      </c>
      <c r="L391" s="158">
        <v>43040</v>
      </c>
      <c r="M391" s="158">
        <v>43099</v>
      </c>
      <c r="N391" s="145">
        <f t="shared" si="92"/>
        <v>8.4285714285714288</v>
      </c>
      <c r="O391" s="121" t="s">
        <v>313</v>
      </c>
      <c r="P391" s="121">
        <v>1</v>
      </c>
      <c r="Q391" s="146">
        <f>IF(P391/K391&gt;1,100,+P391/K391*100)</f>
        <v>100</v>
      </c>
      <c r="R391" s="123">
        <f>+N391*Q391/100</f>
        <v>8.4285714285714288</v>
      </c>
      <c r="S391" s="123">
        <f>IF(M391&lt;=$AG$1,R391,0)</f>
        <v>8.4285714285714288</v>
      </c>
      <c r="T391" s="123">
        <f>IF($AG$1&gt;=M391,N391,0)</f>
        <v>8.4285714285714288</v>
      </c>
      <c r="U391" s="121"/>
      <c r="V391" s="125" t="str">
        <f>IF(Q391=100,"CUMPLIDA",IF(M391-$AG$1&lt;0,"VENCIDA",IF(M391-$AG$1&lt;=30,"PRÓXIMA A VENCER",IF(Q391&gt;0,"CON AVANCE","EN TERMINO"))))</f>
        <v>CUMPLIDA</v>
      </c>
      <c r="W391" s="125" t="str">
        <f>IF(A391&lt;&gt;"",IF(AC391=1,"VENCIDO",IF(AC391=2,"PRÓXIMO A VENCER",IF(AC391=3,"EN TERMINO",IF(AC391=4,"CON AVANCE",IF(AC391=5,"CUMPLIDO",))))),"")</f>
        <v>CUMPLIDO</v>
      </c>
      <c r="X391" s="180" t="s">
        <v>228</v>
      </c>
      <c r="Y391" s="117" t="str">
        <f t="shared" si="78"/>
        <v>H81R16</v>
      </c>
      <c r="Z391" s="126">
        <f>IF(A391&lt;&gt;"",1,Z390+1)</f>
        <v>1</v>
      </c>
      <c r="AA391" s="126" t="str">
        <f t="shared" si="79"/>
        <v>H81R16 - 1</v>
      </c>
      <c r="AB391" s="127">
        <f t="shared" si="93"/>
        <v>5</v>
      </c>
      <c r="AC391" s="127">
        <f t="shared" si="94"/>
        <v>5</v>
      </c>
      <c r="AD391" s="127" t="str">
        <f>IF(A391&lt;&gt;"",MID(F391,1,FIND(" ",F391,1)-1),AD390)</f>
        <v>H81R16.</v>
      </c>
      <c r="AE391" s="127" t="str">
        <f t="shared" si="95"/>
        <v>H81R16</v>
      </c>
      <c r="AF391" s="183"/>
      <c r="AG391" s="183"/>
    </row>
    <row r="392" spans="1:33" s="184" customFormat="1" ht="350.1" customHeight="1" x14ac:dyDescent="0.2">
      <c r="A392" s="117">
        <f>IF(ISBLANK(D392),"",COUNTA($D$2:D392))</f>
        <v>303</v>
      </c>
      <c r="B392" s="118">
        <f t="shared" si="80"/>
        <v>391</v>
      </c>
      <c r="C392" s="121"/>
      <c r="D392" s="121" t="s">
        <v>1625</v>
      </c>
      <c r="E392" s="126">
        <v>1404002</v>
      </c>
      <c r="F392" s="120" t="s">
        <v>715</v>
      </c>
      <c r="G392" s="120" t="s">
        <v>213</v>
      </c>
      <c r="H392" s="120" t="s">
        <v>695</v>
      </c>
      <c r="I392" s="120" t="s">
        <v>696</v>
      </c>
      <c r="J392" s="121" t="s">
        <v>697</v>
      </c>
      <c r="K392" s="121">
        <v>1</v>
      </c>
      <c r="L392" s="158">
        <v>43101</v>
      </c>
      <c r="M392" s="158">
        <v>43403</v>
      </c>
      <c r="N392" s="145">
        <f t="shared" si="92"/>
        <v>43.142857142857146</v>
      </c>
      <c r="O392" s="121" t="s">
        <v>348</v>
      </c>
      <c r="P392" s="121">
        <v>1</v>
      </c>
      <c r="Q392" s="146">
        <f>IF(P392/K392&gt;1,100,+P392/K392*100)</f>
        <v>100</v>
      </c>
      <c r="R392" s="123">
        <f>+N392*Q392/100</f>
        <v>43.142857142857146</v>
      </c>
      <c r="S392" s="123">
        <f>IF(M392&lt;=$AG$1,R392,0)</f>
        <v>43.142857142857146</v>
      </c>
      <c r="T392" s="123">
        <f>IF($AG$1&gt;=M392,N392,0)</f>
        <v>43.142857142857146</v>
      </c>
      <c r="U392" s="121"/>
      <c r="V392" s="125" t="str">
        <f>IF(Q392=100,"CUMPLIDA",IF(M392-$AG$1&lt;0,"VENCIDA",IF(M392-$AG$1&lt;=30,"PRÓXIMA A VENCER",IF(Q392&gt;0,"CON AVANCE","EN TERMINO"))))</f>
        <v>CUMPLIDA</v>
      </c>
      <c r="W392" s="125" t="str">
        <f>IF(A392&lt;&gt;"",IF(AC392=1,"VENCIDO",IF(AC392=2,"PRÓXIMO A VENCER",IF(AC392=3,"EN TERMINO",IF(AC392=4,"CON AVANCE",IF(AC392=5,"CUMPLIDO",))))),"")</f>
        <v>CUMPLIDO</v>
      </c>
      <c r="X392" s="180" t="s">
        <v>228</v>
      </c>
      <c r="Y392" s="117" t="str">
        <f t="shared" si="78"/>
        <v>H82R16</v>
      </c>
      <c r="Z392" s="126">
        <f>IF(A392&lt;&gt;"",1,Z391+1)</f>
        <v>1</v>
      </c>
      <c r="AA392" s="126" t="str">
        <f t="shared" si="79"/>
        <v>H82R16 - 1</v>
      </c>
      <c r="AB392" s="127">
        <f t="shared" si="93"/>
        <v>5</v>
      </c>
      <c r="AC392" s="127">
        <f t="shared" si="94"/>
        <v>5</v>
      </c>
      <c r="AD392" s="127" t="str">
        <f>IF(A392&lt;&gt;"",MID(F392,1,FIND(" ",F392,1)-1),AD391)</f>
        <v>H82R16</v>
      </c>
      <c r="AE392" s="127" t="str">
        <f t="shared" si="95"/>
        <v>H82R16</v>
      </c>
      <c r="AF392" s="183"/>
      <c r="AG392" s="183"/>
    </row>
    <row r="393" spans="1:33" s="184" customFormat="1" ht="350.1" customHeight="1" x14ac:dyDescent="0.2">
      <c r="A393" s="117">
        <f>IF(ISBLANK(D393),"",COUNTA($D$2:D393))</f>
        <v>304</v>
      </c>
      <c r="B393" s="118">
        <f t="shared" si="80"/>
        <v>392</v>
      </c>
      <c r="C393" s="121"/>
      <c r="D393" s="121" t="s">
        <v>1292</v>
      </c>
      <c r="E393" s="126">
        <v>1401001</v>
      </c>
      <c r="F393" s="120" t="s">
        <v>1624</v>
      </c>
      <c r="G393" s="120" t="s">
        <v>617</v>
      </c>
      <c r="H393" s="120" t="s">
        <v>700</v>
      </c>
      <c r="I393" s="120" t="s">
        <v>699</v>
      </c>
      <c r="J393" s="121" t="s">
        <v>702</v>
      </c>
      <c r="K393" s="121">
        <v>1</v>
      </c>
      <c r="L393" s="158">
        <v>43101</v>
      </c>
      <c r="M393" s="158">
        <v>43403</v>
      </c>
      <c r="N393" s="145">
        <f t="shared" ref="N393:N416" si="96">(+M393-L393)/7</f>
        <v>43.142857142857146</v>
      </c>
      <c r="O393" s="121" t="s">
        <v>348</v>
      </c>
      <c r="P393" s="121">
        <v>1</v>
      </c>
      <c r="Q393" s="146">
        <f>IF(P393/K393&gt;1,100,+P393/K393*100)</f>
        <v>100</v>
      </c>
      <c r="R393" s="123">
        <f>+N393*Q393/100</f>
        <v>43.142857142857146</v>
      </c>
      <c r="S393" s="123">
        <f>IF(M393&lt;=$AG$1,R393,0)</f>
        <v>43.142857142857146</v>
      </c>
      <c r="T393" s="123">
        <f>IF($AG$1&gt;=M393,N393,0)</f>
        <v>43.142857142857146</v>
      </c>
      <c r="U393" s="121"/>
      <c r="V393" s="125" t="str">
        <f>IF(Q393=100,"CUMPLIDA",IF(M393-$AG$1&lt;0,"VENCIDA",IF(M393-$AG$1&lt;=30,"PRÓXIMA A VENCER",IF(Q393&gt;0,"CON AVANCE","EN TERMINO"))))</f>
        <v>CUMPLIDA</v>
      </c>
      <c r="W393" s="125" t="str">
        <f>IF(A393&lt;&gt;"",IF(AC393=1,"VENCIDO",IF(AC393=2,"PRÓXIMO A VENCER",IF(AC393=3,"EN TERMINO",IF(AC393=4,"CON AVANCE",IF(AC393=5,"CUMPLIDO",))))),"")</f>
        <v>CUMPLIDO</v>
      </c>
      <c r="X393" s="180" t="s">
        <v>228</v>
      </c>
      <c r="Y393" s="117" t="str">
        <f t="shared" ref="Y393:Y456" si="97">AE393</f>
        <v>H84R16</v>
      </c>
      <c r="Z393" s="126">
        <f>IF(A393&lt;&gt;"",1,Z392+1)</f>
        <v>1</v>
      </c>
      <c r="AA393" s="126" t="str">
        <f t="shared" ref="AA393:AA456" si="98">CONCATENATE(Y393," - ",Z393)</f>
        <v>H84R16 - 1</v>
      </c>
      <c r="AB393" s="127">
        <f t="shared" si="93"/>
        <v>5</v>
      </c>
      <c r="AC393" s="127">
        <f t="shared" si="94"/>
        <v>5</v>
      </c>
      <c r="AD393" s="127" t="str">
        <f>IF(A393&lt;&gt;"",MID(F393,1,FIND(" ",F393,1)-1),AD392)</f>
        <v>H84R16.</v>
      </c>
      <c r="AE393" s="127" t="str">
        <f t="shared" si="95"/>
        <v>H84R16</v>
      </c>
      <c r="AF393" s="183"/>
      <c r="AG393" s="183"/>
    </row>
    <row r="394" spans="1:33" s="184" customFormat="1" ht="350.1" customHeight="1" x14ac:dyDescent="0.2">
      <c r="A394" s="117">
        <f>IF(ISBLANK(D394),"",COUNTA($D$2:D394))</f>
        <v>305</v>
      </c>
      <c r="B394" s="118">
        <f t="shared" ref="B394:B457" si="99">ROW()-1</f>
        <v>393</v>
      </c>
      <c r="C394" s="121"/>
      <c r="D394" s="121" t="s">
        <v>712</v>
      </c>
      <c r="E394" s="126">
        <v>1401001</v>
      </c>
      <c r="F394" s="120" t="s">
        <v>698</v>
      </c>
      <c r="G394" s="120" t="s">
        <v>214</v>
      </c>
      <c r="H394" s="120" t="s">
        <v>701</v>
      </c>
      <c r="I394" s="120" t="s">
        <v>699</v>
      </c>
      <c r="J394" s="121" t="s">
        <v>702</v>
      </c>
      <c r="K394" s="121">
        <v>1</v>
      </c>
      <c r="L394" s="158">
        <v>43101</v>
      </c>
      <c r="M394" s="158">
        <v>43403</v>
      </c>
      <c r="N394" s="145">
        <f t="shared" si="96"/>
        <v>43.142857142857146</v>
      </c>
      <c r="O394" s="121" t="s">
        <v>348</v>
      </c>
      <c r="P394" s="121">
        <v>1</v>
      </c>
      <c r="Q394" s="146">
        <f>IF(P394/K394&gt;1,100,+P394/K394*100)</f>
        <v>100</v>
      </c>
      <c r="R394" s="123">
        <f>+N394*Q394/100</f>
        <v>43.142857142857146</v>
      </c>
      <c r="S394" s="123">
        <f>IF(M394&lt;=$AG$1,R394,0)</f>
        <v>43.142857142857146</v>
      </c>
      <c r="T394" s="123">
        <f>IF($AG$1&gt;=M394,N394,0)</f>
        <v>43.142857142857146</v>
      </c>
      <c r="U394" s="121"/>
      <c r="V394" s="125" t="str">
        <f>IF(Q394=100,"CUMPLIDA",IF(M394-$AG$1&lt;0,"VENCIDA",IF(M394-$AG$1&lt;=30,"PRÓXIMA A VENCER",IF(Q394&gt;0,"CON AVANCE","EN TERMINO"))))</f>
        <v>CUMPLIDA</v>
      </c>
      <c r="W394" s="125" t="str">
        <f>IF(A394&lt;&gt;"",IF(AC394=1,"VENCIDO",IF(AC394=2,"PRÓXIMO A VENCER",IF(AC394=3,"EN TERMINO",IF(AC394=4,"CON AVANCE",IF(AC394=5,"CUMPLIDO",))))),"")</f>
        <v>CUMPLIDO</v>
      </c>
      <c r="X394" s="180" t="s">
        <v>228</v>
      </c>
      <c r="Y394" s="117" t="str">
        <f t="shared" si="97"/>
        <v>H85R16</v>
      </c>
      <c r="Z394" s="126">
        <f>IF(A394&lt;&gt;"",1,Z393+1)</f>
        <v>1</v>
      </c>
      <c r="AA394" s="126" t="str">
        <f t="shared" si="98"/>
        <v>H85R16 - 1</v>
      </c>
      <c r="AB394" s="127">
        <f t="shared" si="93"/>
        <v>5</v>
      </c>
      <c r="AC394" s="127">
        <f t="shared" si="94"/>
        <v>5</v>
      </c>
      <c r="AD394" s="127" t="str">
        <f>IF(A394&lt;&gt;"",MID(F394,1,FIND(" ",F394,1)-1),AD393)</f>
        <v>H85R16.</v>
      </c>
      <c r="AE394" s="127" t="str">
        <f t="shared" si="95"/>
        <v>H85R16</v>
      </c>
      <c r="AF394" s="183"/>
      <c r="AG394" s="183"/>
    </row>
    <row r="395" spans="1:33" s="184" customFormat="1" ht="350.1" customHeight="1" x14ac:dyDescent="0.2">
      <c r="A395" s="117">
        <f>IF(ISBLANK(D395),"",COUNTA($D$2:D395))</f>
        <v>306</v>
      </c>
      <c r="B395" s="118">
        <f t="shared" si="99"/>
        <v>394</v>
      </c>
      <c r="C395" s="121"/>
      <c r="D395" s="121" t="s">
        <v>711</v>
      </c>
      <c r="E395" s="126">
        <v>1301001</v>
      </c>
      <c r="F395" s="120" t="s">
        <v>1371</v>
      </c>
      <c r="G395" s="120" t="s">
        <v>622</v>
      </c>
      <c r="H395" s="187" t="s">
        <v>992</v>
      </c>
      <c r="I395" s="120" t="s">
        <v>297</v>
      </c>
      <c r="J395" s="120" t="s">
        <v>296</v>
      </c>
      <c r="K395" s="121">
        <v>16</v>
      </c>
      <c r="L395" s="158">
        <v>43040</v>
      </c>
      <c r="M395" s="158">
        <v>43403</v>
      </c>
      <c r="N395" s="145">
        <f t="shared" si="96"/>
        <v>51.857142857142854</v>
      </c>
      <c r="O395" s="121" t="s">
        <v>1692</v>
      </c>
      <c r="P395" s="121">
        <v>16</v>
      </c>
      <c r="Q395" s="146">
        <f>IF(P395/K395&gt;1,100,+P395/K395*100)</f>
        <v>100</v>
      </c>
      <c r="R395" s="123">
        <f>+N395*Q395/100</f>
        <v>51.857142857142854</v>
      </c>
      <c r="S395" s="123">
        <f>IF(M395&lt;=$AG$1,R395,0)</f>
        <v>51.857142857142854</v>
      </c>
      <c r="T395" s="123">
        <f>IF($AG$1&gt;=M395,N395,0)</f>
        <v>51.857142857142854</v>
      </c>
      <c r="U395" s="121"/>
      <c r="V395" s="125" t="str">
        <f>IF(Q395=100,"CUMPLIDA",IF(M395-$AG$1&lt;0,"VENCIDA",IF(M395-$AG$1&lt;=30,"PRÓXIMA A VENCER",IF(Q395&gt;0,"CON AVANCE","EN TERMINO"))))</f>
        <v>CUMPLIDA</v>
      </c>
      <c r="W395" s="125" t="str">
        <f>IF(A395&lt;&gt;"",IF(AC395=1,"VENCIDO",IF(AC395=2,"PRÓXIMO A VENCER",IF(AC395=3,"EN TERMINO",IF(AC395=4,"CON AVANCE",IF(AC395=5,"CUMPLIDO",))))),"")</f>
        <v>CUMPLIDO</v>
      </c>
      <c r="X395" s="180" t="s">
        <v>228</v>
      </c>
      <c r="Y395" s="117" t="str">
        <f t="shared" si="97"/>
        <v>H87R16</v>
      </c>
      <c r="Z395" s="126">
        <f>IF(A395&lt;&gt;"",1,Z394+1)</f>
        <v>1</v>
      </c>
      <c r="AA395" s="126" t="str">
        <f t="shared" si="98"/>
        <v>H87R16 - 1</v>
      </c>
      <c r="AB395" s="127">
        <f t="shared" si="93"/>
        <v>5</v>
      </c>
      <c r="AC395" s="127">
        <f t="shared" si="94"/>
        <v>5</v>
      </c>
      <c r="AD395" s="127" t="str">
        <f>IF(A395&lt;&gt;"",MID(F395,1,FIND(" ",F395,1)-1),AD394)</f>
        <v>H87R16.</v>
      </c>
      <c r="AE395" s="127" t="str">
        <f t="shared" si="95"/>
        <v>H87R16</v>
      </c>
      <c r="AF395" s="183"/>
      <c r="AG395" s="183"/>
    </row>
    <row r="396" spans="1:33" s="184" customFormat="1" ht="350.1" customHeight="1" x14ac:dyDescent="0.2">
      <c r="A396" s="117">
        <f>IF(ISBLANK(D396),"",COUNTA($D$2:D396))</f>
        <v>307</v>
      </c>
      <c r="B396" s="118">
        <f t="shared" si="99"/>
        <v>395</v>
      </c>
      <c r="C396" s="121"/>
      <c r="D396" s="121" t="s">
        <v>712</v>
      </c>
      <c r="E396" s="126">
        <v>1301001</v>
      </c>
      <c r="F396" s="120" t="s">
        <v>813</v>
      </c>
      <c r="G396" s="120" t="s">
        <v>215</v>
      </c>
      <c r="H396" s="120" t="s">
        <v>1638</v>
      </c>
      <c r="I396" s="120" t="s">
        <v>1639</v>
      </c>
      <c r="J396" s="121" t="s">
        <v>1640</v>
      </c>
      <c r="K396" s="121">
        <v>2</v>
      </c>
      <c r="L396" s="158">
        <v>44407</v>
      </c>
      <c r="M396" s="158">
        <v>44742</v>
      </c>
      <c r="N396" s="145">
        <f t="shared" si="96"/>
        <v>47.857142857142854</v>
      </c>
      <c r="O396" s="121" t="s">
        <v>1692</v>
      </c>
      <c r="P396" s="121">
        <v>0</v>
      </c>
      <c r="Q396" s="146">
        <f>IF(P396/K396&gt;1,100,+P396/K396*100)</f>
        <v>0</v>
      </c>
      <c r="R396" s="123">
        <f>+N396*Q396/100</f>
        <v>0</v>
      </c>
      <c r="S396" s="123">
        <f>IF(M396&lt;=$AG$1,R396,0)</f>
        <v>0</v>
      </c>
      <c r="T396" s="123">
        <f>IF($AG$1&gt;=M396,N396,0)</f>
        <v>47.857142857142854</v>
      </c>
      <c r="U396" s="121"/>
      <c r="V396" s="125" t="str">
        <f>IF(Q396=100,"CUMPLIDA",IF(M396-$AG$1&lt;0,"VENCIDA",IF(M396-$AG$1&lt;=30,"PRÓXIMA A VENCER",IF(Q396&gt;0,"CON AVANCE","EN TERMINO"))))</f>
        <v>VENCIDA</v>
      </c>
      <c r="W396" s="125" t="str">
        <f>IF(A396&lt;&gt;"",IF(AC396=1,"VENCIDO",IF(AC396=2,"PRÓXIMO A VENCER",IF(AC396=3,"EN TERMINO",IF(AC396=4,"CON AVANCE",IF(AC396=5,"CUMPLIDO",))))),"")</f>
        <v>VENCIDO</v>
      </c>
      <c r="X396" s="180" t="s">
        <v>228</v>
      </c>
      <c r="Y396" s="117" t="str">
        <f t="shared" si="97"/>
        <v>H88R16</v>
      </c>
      <c r="Z396" s="126">
        <f>IF(A396&lt;&gt;"",1,Z395+1)</f>
        <v>1</v>
      </c>
      <c r="AA396" s="126" t="str">
        <f t="shared" si="98"/>
        <v>H88R16 - 1</v>
      </c>
      <c r="AB396" s="127">
        <f t="shared" si="93"/>
        <v>1</v>
      </c>
      <c r="AC396" s="127">
        <f t="shared" si="94"/>
        <v>1</v>
      </c>
      <c r="AD396" s="127" t="str">
        <f>IF(A396&lt;&gt;"",MID(F396,1,FIND(" ",F396,1)-1),AD395)</f>
        <v>H88R16</v>
      </c>
      <c r="AE396" s="127" t="str">
        <f t="shared" si="95"/>
        <v>H88R16</v>
      </c>
      <c r="AF396" s="183"/>
      <c r="AG396" s="183"/>
    </row>
    <row r="397" spans="1:33" s="184" customFormat="1" ht="350.1" customHeight="1" x14ac:dyDescent="0.2">
      <c r="A397" s="117">
        <f>IF(ISBLANK(D397),"",COUNTA($D$2:D397))</f>
        <v>308</v>
      </c>
      <c r="B397" s="118">
        <f t="shared" si="99"/>
        <v>396</v>
      </c>
      <c r="C397" s="121"/>
      <c r="D397" s="121" t="s">
        <v>711</v>
      </c>
      <c r="E397" s="126">
        <v>1301001</v>
      </c>
      <c r="F397" s="120" t="s">
        <v>812</v>
      </c>
      <c r="G397" s="120" t="s">
        <v>216</v>
      </c>
      <c r="H397" s="120" t="s">
        <v>298</v>
      </c>
      <c r="I397" s="120" t="s">
        <v>299</v>
      </c>
      <c r="J397" s="121" t="s">
        <v>43</v>
      </c>
      <c r="K397" s="121">
        <v>4</v>
      </c>
      <c r="L397" s="158">
        <v>43040</v>
      </c>
      <c r="M397" s="158">
        <v>43403</v>
      </c>
      <c r="N397" s="145">
        <f t="shared" si="96"/>
        <v>51.857142857142854</v>
      </c>
      <c r="O397" s="121" t="s">
        <v>1692</v>
      </c>
      <c r="P397" s="121">
        <v>0</v>
      </c>
      <c r="Q397" s="146">
        <f>IF(P397/K397&gt;1,100,+P397/K397*100)</f>
        <v>0</v>
      </c>
      <c r="R397" s="123">
        <f>+N397*Q397/100</f>
        <v>0</v>
      </c>
      <c r="S397" s="123">
        <f>IF(M397&lt;=$AG$1,R397,0)</f>
        <v>0</v>
      </c>
      <c r="T397" s="123">
        <f>IF($AG$1&gt;=M397,N397,0)</f>
        <v>51.857142857142854</v>
      </c>
      <c r="U397" s="121"/>
      <c r="V397" s="125" t="str">
        <f>IF(Q397=100,"CUMPLIDA",IF(M397-$AG$1&lt;0,"VENCIDA",IF(M397-$AG$1&lt;=30,"PRÓXIMA A VENCER",IF(Q397&gt;0,"CON AVANCE","EN TERMINO"))))</f>
        <v>VENCIDA</v>
      </c>
      <c r="W397" s="125" t="str">
        <f>IF(A397&lt;&gt;"",IF(AC397=1,"VENCIDO",IF(AC397=2,"PRÓXIMO A VENCER",IF(AC397=3,"EN TERMINO",IF(AC397=4,"CON AVANCE",IF(AC397=5,"CUMPLIDO",))))),"")</f>
        <v>VENCIDO</v>
      </c>
      <c r="X397" s="180" t="s">
        <v>228</v>
      </c>
      <c r="Y397" s="117" t="str">
        <f t="shared" si="97"/>
        <v>H89R16</v>
      </c>
      <c r="Z397" s="126">
        <f>IF(A397&lt;&gt;"",1,Z396+1)</f>
        <v>1</v>
      </c>
      <c r="AA397" s="126" t="str">
        <f t="shared" si="98"/>
        <v>H89R16 - 1</v>
      </c>
      <c r="AB397" s="127">
        <f t="shared" si="93"/>
        <v>1</v>
      </c>
      <c r="AC397" s="127">
        <f t="shared" si="94"/>
        <v>1</v>
      </c>
      <c r="AD397" s="127" t="str">
        <f>IF(A397&lt;&gt;"",MID(F397,1,FIND(" ",F397,1)-1),AD396)</f>
        <v>H89R16.</v>
      </c>
      <c r="AE397" s="127" t="str">
        <f t="shared" si="95"/>
        <v>H89R16</v>
      </c>
      <c r="AF397" s="183"/>
      <c r="AG397" s="183"/>
    </row>
    <row r="398" spans="1:33" s="184" customFormat="1" ht="350.1" customHeight="1" x14ac:dyDescent="0.2">
      <c r="A398" s="117">
        <f>IF(ISBLANK(D398),"",COUNTA($D$2:D398))</f>
        <v>309</v>
      </c>
      <c r="B398" s="118">
        <f t="shared" si="99"/>
        <v>397</v>
      </c>
      <c r="C398" s="121"/>
      <c r="D398" s="121" t="s">
        <v>711</v>
      </c>
      <c r="E398" s="126">
        <v>1301001</v>
      </c>
      <c r="F398" s="120" t="s">
        <v>824</v>
      </c>
      <c r="G398" s="120" t="s">
        <v>217</v>
      </c>
      <c r="H398" s="120" t="s">
        <v>1641</v>
      </c>
      <c r="I398" s="120" t="s">
        <v>1642</v>
      </c>
      <c r="J398" s="121" t="s">
        <v>1586</v>
      </c>
      <c r="K398" s="121">
        <v>1</v>
      </c>
      <c r="L398" s="158">
        <v>44407</v>
      </c>
      <c r="M398" s="158">
        <v>44561</v>
      </c>
      <c r="N398" s="145">
        <f t="shared" si="96"/>
        <v>22</v>
      </c>
      <c r="O398" s="121" t="s">
        <v>1692</v>
      </c>
      <c r="P398" s="121">
        <v>0</v>
      </c>
      <c r="Q398" s="146">
        <f>IF(P398/K398&gt;1,100,+P398/K398*100)</f>
        <v>0</v>
      </c>
      <c r="R398" s="123">
        <f>+N398*Q398/100</f>
        <v>0</v>
      </c>
      <c r="S398" s="123">
        <f>IF(M398&lt;=$AG$1,R398,0)</f>
        <v>0</v>
      </c>
      <c r="T398" s="123">
        <f>IF($AG$1&gt;=M398,N398,0)</f>
        <v>22</v>
      </c>
      <c r="U398" s="121"/>
      <c r="V398" s="125" t="str">
        <f>IF(Q398=100,"CUMPLIDA",IF(M398-$AG$1&lt;0,"VENCIDA",IF(M398-$AG$1&lt;=30,"PRÓXIMA A VENCER",IF(Q398&gt;0,"CON AVANCE","EN TERMINO"))))</f>
        <v>VENCIDA</v>
      </c>
      <c r="W398" s="125" t="str">
        <f>IF(A398&lt;&gt;"",IF(AC398=1,"VENCIDO",IF(AC398=2,"PRÓXIMO A VENCER",IF(AC398=3,"EN TERMINO",IF(AC398=4,"CON AVANCE",IF(AC398=5,"CUMPLIDO",))))),"")</f>
        <v>VENCIDO</v>
      </c>
      <c r="X398" s="180" t="s">
        <v>228</v>
      </c>
      <c r="Y398" s="117" t="str">
        <f t="shared" si="97"/>
        <v>H90R16</v>
      </c>
      <c r="Z398" s="126">
        <f>IF(A398&lt;&gt;"",1,Z397+1)</f>
        <v>1</v>
      </c>
      <c r="AA398" s="126" t="str">
        <f t="shared" si="98"/>
        <v>H90R16 - 1</v>
      </c>
      <c r="AB398" s="127">
        <f t="shared" si="93"/>
        <v>1</v>
      </c>
      <c r="AC398" s="127">
        <f t="shared" si="94"/>
        <v>1</v>
      </c>
      <c r="AD398" s="127" t="str">
        <f>IF(A398&lt;&gt;"",MID(F398,1,FIND(" ",F398,1)-1),AD397)</f>
        <v>H90R16.</v>
      </c>
      <c r="AE398" s="127" t="str">
        <f t="shared" si="95"/>
        <v>H90R16</v>
      </c>
      <c r="AF398" s="183"/>
      <c r="AG398" s="183"/>
    </row>
    <row r="399" spans="1:33" s="184" customFormat="1" ht="350.1" customHeight="1" x14ac:dyDescent="0.2">
      <c r="A399" s="117">
        <f>IF(ISBLANK(D399),"",COUNTA($D$2:D399))</f>
        <v>310</v>
      </c>
      <c r="B399" s="118">
        <f t="shared" si="99"/>
        <v>398</v>
      </c>
      <c r="C399" s="121"/>
      <c r="D399" s="121" t="s">
        <v>711</v>
      </c>
      <c r="E399" s="126">
        <v>1301001</v>
      </c>
      <c r="F399" s="120" t="s">
        <v>1643</v>
      </c>
      <c r="G399" s="120" t="s">
        <v>218</v>
      </c>
      <c r="H399" s="120" t="s">
        <v>1636</v>
      </c>
      <c r="I399" s="120" t="s">
        <v>1644</v>
      </c>
      <c r="J399" s="121" t="s">
        <v>1586</v>
      </c>
      <c r="K399" s="121">
        <v>1</v>
      </c>
      <c r="L399" s="158">
        <v>44407</v>
      </c>
      <c r="M399" s="158">
        <v>44561</v>
      </c>
      <c r="N399" s="145">
        <f t="shared" si="96"/>
        <v>22</v>
      </c>
      <c r="O399" s="121" t="s">
        <v>1692</v>
      </c>
      <c r="P399" s="121">
        <v>0</v>
      </c>
      <c r="Q399" s="146">
        <f>IF(P399/K399&gt;1,100,+P399/K399*100)</f>
        <v>0</v>
      </c>
      <c r="R399" s="123">
        <f>+N399*Q399/100</f>
        <v>0</v>
      </c>
      <c r="S399" s="123">
        <f>IF(M399&lt;=$AG$1,R399,0)</f>
        <v>0</v>
      </c>
      <c r="T399" s="123">
        <f>IF($AG$1&gt;=M399,N399,0)</f>
        <v>22</v>
      </c>
      <c r="U399" s="121"/>
      <c r="V399" s="125" t="str">
        <f>IF(Q399=100,"CUMPLIDA",IF(M399-$AG$1&lt;0,"VENCIDA",IF(M399-$AG$1&lt;=30,"PRÓXIMA A VENCER",IF(Q399&gt;0,"CON AVANCE","EN TERMINO"))))</f>
        <v>VENCIDA</v>
      </c>
      <c r="W399" s="125" t="str">
        <f>IF(A399&lt;&gt;"",IF(AC399=1,"VENCIDO",IF(AC399=2,"PRÓXIMO A VENCER",IF(AC399=3,"EN TERMINO",IF(AC399=4,"CON AVANCE",IF(AC399=5,"CUMPLIDO",))))),"")</f>
        <v>VENCIDO</v>
      </c>
      <c r="X399" s="180" t="s">
        <v>228</v>
      </c>
      <c r="Y399" s="117" t="str">
        <f t="shared" si="97"/>
        <v>H91R16</v>
      </c>
      <c r="Z399" s="126">
        <f>IF(A399&lt;&gt;"",1,Z398+1)</f>
        <v>1</v>
      </c>
      <c r="AA399" s="126" t="str">
        <f t="shared" si="98"/>
        <v>H91R16 - 1</v>
      </c>
      <c r="AB399" s="127">
        <f t="shared" si="93"/>
        <v>1</v>
      </c>
      <c r="AC399" s="127">
        <f t="shared" si="94"/>
        <v>1</v>
      </c>
      <c r="AD399" s="127" t="str">
        <f>IF(A399&lt;&gt;"",MID(F399,1,FIND(" ",F399,1)-1),AD398)</f>
        <v>H91R16.</v>
      </c>
      <c r="AE399" s="127" t="str">
        <f t="shared" si="95"/>
        <v>H91R16</v>
      </c>
      <c r="AF399" s="183"/>
      <c r="AG399" s="183"/>
    </row>
    <row r="400" spans="1:33" s="184" customFormat="1" ht="350.1" customHeight="1" x14ac:dyDescent="0.2">
      <c r="A400" s="117">
        <f>IF(ISBLANK(D400),"",COUNTA($D$2:D400))</f>
        <v>311</v>
      </c>
      <c r="B400" s="118">
        <f t="shared" si="99"/>
        <v>399</v>
      </c>
      <c r="C400" s="121"/>
      <c r="D400" s="121" t="s">
        <v>711</v>
      </c>
      <c r="E400" s="126">
        <v>1301001</v>
      </c>
      <c r="F400" s="120" t="s">
        <v>649</v>
      </c>
      <c r="G400" s="120" t="s">
        <v>219</v>
      </c>
      <c r="H400" s="120" t="s">
        <v>1645</v>
      </c>
      <c r="I400" s="120" t="s">
        <v>1646</v>
      </c>
      <c r="J400" s="121" t="s">
        <v>1586</v>
      </c>
      <c r="K400" s="121">
        <v>1</v>
      </c>
      <c r="L400" s="158">
        <v>44407</v>
      </c>
      <c r="M400" s="158">
        <v>44561</v>
      </c>
      <c r="N400" s="145">
        <f t="shared" si="96"/>
        <v>22</v>
      </c>
      <c r="O400" s="121" t="s">
        <v>1692</v>
      </c>
      <c r="P400" s="121">
        <v>0</v>
      </c>
      <c r="Q400" s="146">
        <f>IF(P400/K400&gt;1,100,+P400/K400*100)</f>
        <v>0</v>
      </c>
      <c r="R400" s="123">
        <f>+N400*Q400/100</f>
        <v>0</v>
      </c>
      <c r="S400" s="123">
        <f>IF(M400&lt;=$AG$1,R400,0)</f>
        <v>0</v>
      </c>
      <c r="T400" s="123">
        <f>IF($AG$1&gt;=M400,N400,0)</f>
        <v>22</v>
      </c>
      <c r="U400" s="121"/>
      <c r="V400" s="125" t="str">
        <f>IF(Q400=100,"CUMPLIDA",IF(M400-$AG$1&lt;0,"VENCIDA",IF(M400-$AG$1&lt;=30,"PRÓXIMA A VENCER",IF(Q400&gt;0,"CON AVANCE","EN TERMINO"))))</f>
        <v>VENCIDA</v>
      </c>
      <c r="W400" s="125" t="str">
        <f>IF(A400&lt;&gt;"",IF(AC400=1,"VENCIDO",IF(AC400=2,"PRÓXIMO A VENCER",IF(AC400=3,"EN TERMINO",IF(AC400=4,"CON AVANCE",IF(AC400=5,"CUMPLIDO",))))),"")</f>
        <v>VENCIDO</v>
      </c>
      <c r="X400" s="180" t="s">
        <v>228</v>
      </c>
      <c r="Y400" s="117" t="str">
        <f t="shared" si="97"/>
        <v>H95R16</v>
      </c>
      <c r="Z400" s="126">
        <f>IF(A400&lt;&gt;"",1,Z399+1)</f>
        <v>1</v>
      </c>
      <c r="AA400" s="126" t="str">
        <f t="shared" si="98"/>
        <v>H95R16 - 1</v>
      </c>
      <c r="AB400" s="127">
        <f t="shared" si="93"/>
        <v>1</v>
      </c>
      <c r="AC400" s="127">
        <f t="shared" si="94"/>
        <v>1</v>
      </c>
      <c r="AD400" s="127" t="str">
        <f>IF(A400&lt;&gt;"",MID(F400,1,FIND(" ",F400,1)-1),AD399)</f>
        <v>H95R16.</v>
      </c>
      <c r="AE400" s="127" t="str">
        <f t="shared" si="95"/>
        <v>H95R16</v>
      </c>
      <c r="AF400" s="183"/>
      <c r="AG400" s="183"/>
    </row>
    <row r="401" spans="1:33" s="184" customFormat="1" ht="350.1" customHeight="1" x14ac:dyDescent="0.2">
      <c r="A401" s="117">
        <f>IF(ISBLANK(D401),"",COUNTA($D$2:D401))</f>
        <v>312</v>
      </c>
      <c r="B401" s="118">
        <f t="shared" si="99"/>
        <v>400</v>
      </c>
      <c r="C401" s="121"/>
      <c r="D401" s="121" t="s">
        <v>712</v>
      </c>
      <c r="E401" s="126">
        <v>1801003</v>
      </c>
      <c r="F401" s="120" t="s">
        <v>368</v>
      </c>
      <c r="G401" s="120" t="s">
        <v>371</v>
      </c>
      <c r="H401" s="120" t="s">
        <v>1145</v>
      </c>
      <c r="I401" s="120" t="s">
        <v>1143</v>
      </c>
      <c r="J401" s="121" t="s">
        <v>1144</v>
      </c>
      <c r="K401" s="121">
        <v>1</v>
      </c>
      <c r="L401" s="158">
        <v>43859</v>
      </c>
      <c r="M401" s="158">
        <v>43921</v>
      </c>
      <c r="N401" s="145">
        <f t="shared" si="96"/>
        <v>8.8571428571428577</v>
      </c>
      <c r="O401" s="121" t="s">
        <v>331</v>
      </c>
      <c r="P401" s="121">
        <v>1</v>
      </c>
      <c r="Q401" s="146">
        <f>IF(P401/K401&gt;1,100,+P401/K401*100)</f>
        <v>100</v>
      </c>
      <c r="R401" s="123">
        <f>+N401*Q401/100</f>
        <v>8.8571428571428577</v>
      </c>
      <c r="S401" s="123">
        <f>IF(M401&lt;=$AG$1,R401,0)</f>
        <v>8.8571428571428577</v>
      </c>
      <c r="T401" s="123">
        <f>IF($AG$1&gt;=M401,N401,0)</f>
        <v>8.8571428571428577</v>
      </c>
      <c r="U401" s="121" t="s">
        <v>1527</v>
      </c>
      <c r="V401" s="125" t="str">
        <f>IF(Q401=100,"CUMPLIDA",IF(M401-$AG$1&lt;0,"VENCIDA",IF(M401-$AG$1&lt;=30,"PRÓXIMA A VENCER",IF(Q401&gt;0,"CON AVANCE","EN TERMINO"))))</f>
        <v>CUMPLIDA</v>
      </c>
      <c r="W401" s="125" t="str">
        <f>IF(A401&lt;&gt;"",IF(AC401=1,"VENCIDO",IF(AC401=2,"PRÓXIMO A VENCER",IF(AC401=3,"EN TERMINO",IF(AC401=4,"CON AVANCE",IF(AC401=5,"CUMPLIDO",))))),"")</f>
        <v>VENCIDO</v>
      </c>
      <c r="X401" s="180" t="s">
        <v>228</v>
      </c>
      <c r="Y401" s="117" t="str">
        <f t="shared" si="97"/>
        <v>H101R16</v>
      </c>
      <c r="Z401" s="126">
        <f>IF(A401&lt;&gt;"",1,Z400+1)</f>
        <v>1</v>
      </c>
      <c r="AA401" s="126" t="str">
        <f t="shared" si="98"/>
        <v>H101R16 - 1</v>
      </c>
      <c r="AB401" s="127">
        <f t="shared" si="93"/>
        <v>5</v>
      </c>
      <c r="AC401" s="127">
        <f t="shared" si="94"/>
        <v>1</v>
      </c>
      <c r="AD401" s="127" t="str">
        <f>IF(A401&lt;&gt;"",MID(F401,1,FIND(" ",F401,1)-1),AD400)</f>
        <v>H101R16.</v>
      </c>
      <c r="AE401" s="127" t="str">
        <f t="shared" si="95"/>
        <v>H101R16</v>
      </c>
      <c r="AF401" s="183"/>
      <c r="AG401" s="183"/>
    </row>
    <row r="402" spans="1:33" s="184" customFormat="1" ht="350.1" customHeight="1" x14ac:dyDescent="0.2">
      <c r="A402" s="117" t="str">
        <f>IF(ISBLANK(D402),"",COUNTA($D$2:D402))</f>
        <v/>
      </c>
      <c r="B402" s="118">
        <f t="shared" si="99"/>
        <v>401</v>
      </c>
      <c r="C402" s="121"/>
      <c r="D402" s="121"/>
      <c r="E402" s="126">
        <v>1801003</v>
      </c>
      <c r="F402" s="120" t="s">
        <v>369</v>
      </c>
      <c r="G402" s="120" t="s">
        <v>371</v>
      </c>
      <c r="H402" s="120" t="s">
        <v>1989</v>
      </c>
      <c r="I402" s="120" t="s">
        <v>1990</v>
      </c>
      <c r="J402" s="121" t="s">
        <v>1991</v>
      </c>
      <c r="K402" s="121">
        <v>5</v>
      </c>
      <c r="L402" s="158">
        <v>44744</v>
      </c>
      <c r="M402" s="158">
        <v>44926</v>
      </c>
      <c r="N402" s="145">
        <f t="shared" si="96"/>
        <v>26</v>
      </c>
      <c r="O402" s="121" t="s">
        <v>1691</v>
      </c>
      <c r="P402" s="121">
        <v>2</v>
      </c>
      <c r="Q402" s="146">
        <f>IF(P402/K402&gt;1,100,+P402/K402*100)</f>
        <v>40</v>
      </c>
      <c r="R402" s="123">
        <f>+N402*Q402/100</f>
        <v>10.4</v>
      </c>
      <c r="S402" s="123">
        <f>IF(M402&lt;=$AG$1,R402,0)</f>
        <v>10.4</v>
      </c>
      <c r="T402" s="123">
        <f>IF($AG$1&gt;=M402,N402,0)</f>
        <v>26</v>
      </c>
      <c r="U402" s="121"/>
      <c r="V402" s="125" t="str">
        <f>IF(Q402=100,"CUMPLIDA",IF(M402-$AG$1&lt;0,"VENCIDA",IF(M402-$AG$1&lt;=30,"PRÓXIMA A VENCER",IF(Q402&gt;0,"CON AVANCE","EN TERMINO"))))</f>
        <v>VENCIDA</v>
      </c>
      <c r="W402" s="125" t="str">
        <f>IF(A402&lt;&gt;"",IF(AC402=1,"VENCIDO",IF(AC402=2,"PRÓXIMO A VENCER",IF(AC402=3,"EN TERMINO",IF(AC402=4,"CON AVANCE",IF(AC402=5,"CUMPLIDO",))))),"")</f>
        <v/>
      </c>
      <c r="X402" s="180" t="s">
        <v>228</v>
      </c>
      <c r="Y402" s="117" t="str">
        <f t="shared" si="97"/>
        <v>H101R16</v>
      </c>
      <c r="Z402" s="126">
        <f>IF(A402&lt;&gt;"",1,Z401+1)</f>
        <v>2</v>
      </c>
      <c r="AA402" s="126" t="str">
        <f t="shared" si="98"/>
        <v>H101R16 - 2</v>
      </c>
      <c r="AB402" s="127">
        <f t="shared" si="93"/>
        <v>1</v>
      </c>
      <c r="AC402" s="127">
        <f t="shared" si="94"/>
        <v>1</v>
      </c>
      <c r="AD402" s="127" t="str">
        <f>IF(A402&lt;&gt;"",MID(F402,1,FIND(" ",F402,1)-1),AD401)</f>
        <v>H101R16.</v>
      </c>
      <c r="AE402" s="127" t="str">
        <f t="shared" si="95"/>
        <v>H101R16</v>
      </c>
      <c r="AF402" s="183"/>
      <c r="AG402" s="183"/>
    </row>
    <row r="403" spans="1:33" s="184" customFormat="1" ht="350.1" customHeight="1" x14ac:dyDescent="0.2">
      <c r="A403" s="117" t="str">
        <f>IF(ISBLANK(D403),"",COUNTA($D$2:D403))</f>
        <v/>
      </c>
      <c r="B403" s="118">
        <f t="shared" si="99"/>
        <v>402</v>
      </c>
      <c r="C403" s="121"/>
      <c r="D403" s="121"/>
      <c r="E403" s="126">
        <v>1801003</v>
      </c>
      <c r="F403" s="120" t="s">
        <v>556</v>
      </c>
      <c r="G403" s="120" t="s">
        <v>371</v>
      </c>
      <c r="H403" s="120" t="s">
        <v>558</v>
      </c>
      <c r="I403" s="120" t="s">
        <v>557</v>
      </c>
      <c r="J403" s="121" t="s">
        <v>370</v>
      </c>
      <c r="K403" s="121">
        <v>3</v>
      </c>
      <c r="L403" s="158">
        <v>43050</v>
      </c>
      <c r="M403" s="158">
        <v>43342</v>
      </c>
      <c r="N403" s="145">
        <f t="shared" si="96"/>
        <v>41.714285714285715</v>
      </c>
      <c r="O403" s="121" t="s">
        <v>1696</v>
      </c>
      <c r="P403" s="121">
        <v>0</v>
      </c>
      <c r="Q403" s="146">
        <f>IF(P403/K403&gt;1,100,+P403/K403*100)</f>
        <v>0</v>
      </c>
      <c r="R403" s="123">
        <f>+N403*Q403/100</f>
        <v>0</v>
      </c>
      <c r="S403" s="123">
        <f>IF(M403&lt;=$AG$1,R403,0)</f>
        <v>0</v>
      </c>
      <c r="T403" s="123">
        <f>IF($AG$1&gt;=M403,N403,0)</f>
        <v>41.714285714285715</v>
      </c>
      <c r="U403" s="121" t="s">
        <v>1527</v>
      </c>
      <c r="V403" s="125" t="str">
        <f>IF(Q403=100,"CUMPLIDA",IF(M403-$AG$1&lt;0,"VENCIDA",IF(M403-$AG$1&lt;=30,"PRÓXIMA A VENCER",IF(Q403&gt;0,"CON AVANCE","EN TERMINO"))))</f>
        <v>VENCIDA</v>
      </c>
      <c r="W403" s="125" t="str">
        <f>IF(A403&lt;&gt;"",IF(AC403=1,"VENCIDO",IF(AC403=2,"PRÓXIMO A VENCER",IF(AC403=3,"EN TERMINO",IF(AC403=4,"CON AVANCE",IF(AC403=5,"CUMPLIDO",))))),"")</f>
        <v/>
      </c>
      <c r="X403" s="180" t="s">
        <v>228</v>
      </c>
      <c r="Y403" s="117" t="str">
        <f t="shared" si="97"/>
        <v>H101R16</v>
      </c>
      <c r="Z403" s="126">
        <f>IF(A403&lt;&gt;"",1,Z402+1)</f>
        <v>3</v>
      </c>
      <c r="AA403" s="126" t="str">
        <f t="shared" si="98"/>
        <v>H101R16 - 3</v>
      </c>
      <c r="AB403" s="127">
        <f t="shared" si="93"/>
        <v>1</v>
      </c>
      <c r="AC403" s="127">
        <f t="shared" si="94"/>
        <v>1</v>
      </c>
      <c r="AD403" s="127" t="str">
        <f>IF(A403&lt;&gt;"",MID(F403,1,FIND(" ",F403,1)-1),AD402)</f>
        <v>H101R16.</v>
      </c>
      <c r="AE403" s="127" t="str">
        <f t="shared" si="95"/>
        <v>H101R16</v>
      </c>
      <c r="AF403" s="183"/>
      <c r="AG403" s="183"/>
    </row>
    <row r="404" spans="1:33" s="184" customFormat="1" ht="350.1" customHeight="1" x14ac:dyDescent="0.2">
      <c r="A404" s="117">
        <f>IF(ISBLANK(D404),"",COUNTA($D$2:D404))</f>
        <v>313</v>
      </c>
      <c r="B404" s="118">
        <f t="shared" si="99"/>
        <v>403</v>
      </c>
      <c r="C404" s="121"/>
      <c r="D404" s="121" t="s">
        <v>711</v>
      </c>
      <c r="E404" s="126">
        <v>1801003</v>
      </c>
      <c r="F404" s="120" t="s">
        <v>481</v>
      </c>
      <c r="G404" s="120" t="s">
        <v>339</v>
      </c>
      <c r="H404" s="120" t="s">
        <v>480</v>
      </c>
      <c r="I404" s="120" t="s">
        <v>333</v>
      </c>
      <c r="J404" s="121" t="s">
        <v>319</v>
      </c>
      <c r="K404" s="121">
        <v>3</v>
      </c>
      <c r="L404" s="158">
        <v>43040</v>
      </c>
      <c r="M404" s="158">
        <v>43403</v>
      </c>
      <c r="N404" s="145">
        <f t="shared" si="96"/>
        <v>51.857142857142854</v>
      </c>
      <c r="O404" s="121" t="s">
        <v>1707</v>
      </c>
      <c r="P404" s="121">
        <v>3</v>
      </c>
      <c r="Q404" s="146">
        <f>IF(P404/K404&gt;1,100,+P404/K404*100)</f>
        <v>100</v>
      </c>
      <c r="R404" s="123">
        <f>+N404*Q404/100</f>
        <v>51.857142857142854</v>
      </c>
      <c r="S404" s="123">
        <f>IF(M404&lt;=$AG$1,R404,0)</f>
        <v>51.857142857142854</v>
      </c>
      <c r="T404" s="123">
        <f>IF($AG$1&gt;=M404,N404,0)</f>
        <v>51.857142857142854</v>
      </c>
      <c r="U404" s="121" t="s">
        <v>1527</v>
      </c>
      <c r="V404" s="125" t="str">
        <f>IF(Q404=100,"CUMPLIDA",IF(M404-$AG$1&lt;0,"VENCIDA",IF(M404-$AG$1&lt;=30,"PRÓXIMA A VENCER",IF(Q404&gt;0,"CON AVANCE","EN TERMINO"))))</f>
        <v>CUMPLIDA</v>
      </c>
      <c r="W404" s="125" t="str">
        <f>IF(A404&lt;&gt;"",IF(AC404=1,"VENCIDO",IF(AC404=2,"PRÓXIMO A VENCER",IF(AC404=3,"EN TERMINO",IF(AC404=4,"CON AVANCE",IF(AC404=5,"CUMPLIDO",))))),"")</f>
        <v>CUMPLIDO</v>
      </c>
      <c r="X404" s="180" t="s">
        <v>228</v>
      </c>
      <c r="Y404" s="117" t="str">
        <f t="shared" si="97"/>
        <v>H105R16</v>
      </c>
      <c r="Z404" s="126">
        <f>IF(A404&lt;&gt;"",1,Z403+1)</f>
        <v>1</v>
      </c>
      <c r="AA404" s="126" t="str">
        <f t="shared" si="98"/>
        <v>H105R16 - 1</v>
      </c>
      <c r="AB404" s="127">
        <f t="shared" si="93"/>
        <v>5</v>
      </c>
      <c r="AC404" s="127">
        <f t="shared" si="94"/>
        <v>5</v>
      </c>
      <c r="AD404" s="127" t="str">
        <f>IF(A404&lt;&gt;"",MID(F404,1,FIND(" ",F404,1)-1),AD403)</f>
        <v>H105R16.</v>
      </c>
      <c r="AE404" s="127" t="str">
        <f t="shared" si="95"/>
        <v>H105R16</v>
      </c>
      <c r="AF404" s="183"/>
      <c r="AG404" s="183"/>
    </row>
    <row r="405" spans="1:33" s="184" customFormat="1" ht="350.1" customHeight="1" x14ac:dyDescent="0.2">
      <c r="A405" s="117" t="str">
        <f>IF(ISBLANK(D405),"",COUNTA($D$2:D405))</f>
        <v/>
      </c>
      <c r="B405" s="118">
        <f t="shared" si="99"/>
        <v>404</v>
      </c>
      <c r="C405" s="121"/>
      <c r="D405" s="121"/>
      <c r="E405" s="126">
        <v>1801003</v>
      </c>
      <c r="F405" s="120" t="s">
        <v>482</v>
      </c>
      <c r="G405" s="120" t="s">
        <v>339</v>
      </c>
      <c r="H405" s="120" t="s">
        <v>993</v>
      </c>
      <c r="I405" s="120" t="s">
        <v>672</v>
      </c>
      <c r="J405" s="121" t="s">
        <v>479</v>
      </c>
      <c r="K405" s="121">
        <v>3</v>
      </c>
      <c r="L405" s="158">
        <v>43040</v>
      </c>
      <c r="M405" s="158">
        <v>43342</v>
      </c>
      <c r="N405" s="145">
        <v>43.142857142857146</v>
      </c>
      <c r="O405" s="140" t="s">
        <v>1694</v>
      </c>
      <c r="P405" s="121">
        <v>3</v>
      </c>
      <c r="Q405" s="146">
        <f>IF(P405/K405&gt;1,100,+P405/K405*100)</f>
        <v>100</v>
      </c>
      <c r="R405" s="123">
        <f>+N405*Q405/100</f>
        <v>43.142857142857146</v>
      </c>
      <c r="S405" s="123">
        <f>IF(M405&lt;=$AG$1,R405,0)</f>
        <v>43.142857142857146</v>
      </c>
      <c r="T405" s="123">
        <f>IF($AG$1&gt;=M405,N405,0)</f>
        <v>43.142857142857146</v>
      </c>
      <c r="U405" s="121"/>
      <c r="V405" s="125" t="str">
        <f>IF(Q405=100,"CUMPLIDA",IF(M405-$AG$1&lt;0,"VENCIDA",IF(M405-$AG$1&lt;=30,"PRÓXIMA A VENCER",IF(Q405&gt;0,"CON AVANCE","EN TERMINO"))))</f>
        <v>CUMPLIDA</v>
      </c>
      <c r="W405" s="125" t="str">
        <f>IF(A405&lt;&gt;"",IF(AC405=1,"VENCIDO",IF(AC405=2,"PRÓXIMO A VENCER",IF(AC405=3,"EN TERMINO",IF(AC405=4,"CON AVANCE",IF(AC405=5,"CUMPLIDO",))))),"")</f>
        <v/>
      </c>
      <c r="X405" s="180" t="s">
        <v>228</v>
      </c>
      <c r="Y405" s="117" t="str">
        <f t="shared" si="97"/>
        <v>H105R16</v>
      </c>
      <c r="Z405" s="126">
        <f>IF(A405&lt;&gt;"",1,Z404+1)</f>
        <v>2</v>
      </c>
      <c r="AA405" s="126" t="str">
        <f t="shared" si="98"/>
        <v>H105R16 - 2</v>
      </c>
      <c r="AB405" s="127">
        <f t="shared" si="93"/>
        <v>5</v>
      </c>
      <c r="AC405" s="127">
        <f t="shared" si="94"/>
        <v>5</v>
      </c>
      <c r="AD405" s="127" t="str">
        <f>IF(A405&lt;&gt;"",MID(F405,1,FIND(" ",F405,1)-1),AD404)</f>
        <v>H105R16.</v>
      </c>
      <c r="AE405" s="127" t="str">
        <f t="shared" si="95"/>
        <v>H105R16</v>
      </c>
      <c r="AF405" s="183"/>
      <c r="AG405" s="183"/>
    </row>
    <row r="406" spans="1:33" s="184" customFormat="1" ht="350.1" customHeight="1" x14ac:dyDescent="0.2">
      <c r="A406" s="117">
        <f>IF(ISBLANK(D406),"",COUNTA($D$2:D406))</f>
        <v>314</v>
      </c>
      <c r="B406" s="118">
        <f t="shared" si="99"/>
        <v>405</v>
      </c>
      <c r="C406" s="121"/>
      <c r="D406" s="121" t="s">
        <v>711</v>
      </c>
      <c r="E406" s="126">
        <v>1801003</v>
      </c>
      <c r="F406" s="120" t="s">
        <v>337</v>
      </c>
      <c r="G406" s="120" t="s">
        <v>338</v>
      </c>
      <c r="H406" s="120" t="s">
        <v>334</v>
      </c>
      <c r="I406" s="120" t="s">
        <v>335</v>
      </c>
      <c r="J406" s="121" t="s">
        <v>336</v>
      </c>
      <c r="K406" s="121">
        <v>1</v>
      </c>
      <c r="L406" s="158">
        <v>43101</v>
      </c>
      <c r="M406" s="158">
        <v>43189</v>
      </c>
      <c r="N406" s="145">
        <f t="shared" si="96"/>
        <v>12.571428571428571</v>
      </c>
      <c r="O406" s="121" t="s">
        <v>331</v>
      </c>
      <c r="P406" s="121">
        <v>1</v>
      </c>
      <c r="Q406" s="146">
        <f>IF(P406/K406&gt;1,100,+P406/K406*100)</f>
        <v>100</v>
      </c>
      <c r="R406" s="123">
        <f>+N406*Q406/100</f>
        <v>12.571428571428571</v>
      </c>
      <c r="S406" s="123">
        <f>IF(M406&lt;=$AG$1,R406,0)</f>
        <v>12.571428571428571</v>
      </c>
      <c r="T406" s="123">
        <f>IF($AG$1&gt;=M406,N406,0)</f>
        <v>12.571428571428571</v>
      </c>
      <c r="U406" s="121" t="s">
        <v>1527</v>
      </c>
      <c r="V406" s="125" t="str">
        <f>IF(Q406=100,"CUMPLIDA",IF(M406-$AG$1&lt;0,"VENCIDA",IF(M406-$AG$1&lt;=30,"PRÓXIMA A VENCER",IF(Q406&gt;0,"CON AVANCE","EN TERMINO"))))</f>
        <v>CUMPLIDA</v>
      </c>
      <c r="W406" s="125" t="str">
        <f>IF(A406&lt;&gt;"",IF(AC406=1,"VENCIDO",IF(AC406=2,"PRÓXIMO A VENCER",IF(AC406=3,"EN TERMINO",IF(AC406=4,"CON AVANCE",IF(AC406=5,"CUMPLIDO",))))),"")</f>
        <v>CUMPLIDO</v>
      </c>
      <c r="X406" s="180" t="s">
        <v>228</v>
      </c>
      <c r="Y406" s="117" t="str">
        <f t="shared" si="97"/>
        <v>H106R16</v>
      </c>
      <c r="Z406" s="126">
        <f>IF(A406&lt;&gt;"",1,Z405+1)</f>
        <v>1</v>
      </c>
      <c r="AA406" s="126" t="str">
        <f t="shared" si="98"/>
        <v>H106R16 - 1</v>
      </c>
      <c r="AB406" s="127">
        <f t="shared" si="93"/>
        <v>5</v>
      </c>
      <c r="AC406" s="127">
        <f t="shared" si="94"/>
        <v>5</v>
      </c>
      <c r="AD406" s="127" t="str">
        <f>IF(A406&lt;&gt;"",MID(F406,1,FIND(" ",F406,1)-1),AD405)</f>
        <v>H106R16.</v>
      </c>
      <c r="AE406" s="127" t="str">
        <f t="shared" si="95"/>
        <v>H106R16</v>
      </c>
      <c r="AF406" s="183"/>
      <c r="AG406" s="183"/>
    </row>
    <row r="407" spans="1:33" s="184" customFormat="1" ht="350.1" customHeight="1" x14ac:dyDescent="0.2">
      <c r="A407" s="117">
        <f>IF(ISBLANK(D407),"",COUNTA($D$2:D407))</f>
        <v>315</v>
      </c>
      <c r="B407" s="118">
        <f t="shared" si="99"/>
        <v>406</v>
      </c>
      <c r="C407" s="121"/>
      <c r="D407" s="121" t="s">
        <v>711</v>
      </c>
      <c r="E407" s="126">
        <v>1802002</v>
      </c>
      <c r="F407" s="120" t="s">
        <v>731</v>
      </c>
      <c r="G407" s="120" t="s">
        <v>220</v>
      </c>
      <c r="H407" s="120" t="s">
        <v>704</v>
      </c>
      <c r="I407" s="120" t="s">
        <v>703</v>
      </c>
      <c r="J407" s="121" t="s">
        <v>9</v>
      </c>
      <c r="K407" s="121">
        <v>1</v>
      </c>
      <c r="L407" s="158">
        <v>43040</v>
      </c>
      <c r="M407" s="158">
        <v>43099</v>
      </c>
      <c r="N407" s="145">
        <f t="shared" ref="N407:N408" si="100">(+M407-L407)/7</f>
        <v>8.4285714285714288</v>
      </c>
      <c r="O407" s="121" t="s">
        <v>331</v>
      </c>
      <c r="P407" s="121">
        <v>0.99</v>
      </c>
      <c r="Q407" s="146">
        <f>IF(P407/K407&gt;1,100,+P407/K407*100)</f>
        <v>99</v>
      </c>
      <c r="R407" s="123">
        <f>+N407*Q407/100</f>
        <v>8.3442857142857143</v>
      </c>
      <c r="S407" s="123">
        <f>IF(M407&lt;=$AG$1,R407,0)</f>
        <v>8.3442857142857143</v>
      </c>
      <c r="T407" s="123">
        <f>IF($AG$1&gt;=M407,N407,0)</f>
        <v>8.4285714285714288</v>
      </c>
      <c r="U407" s="121" t="s">
        <v>1527</v>
      </c>
      <c r="V407" s="125" t="str">
        <f>IF(Q407=100,"CUMPLIDA",IF(M407-$AG$1&lt;0,"VENCIDA",IF(M407-$AG$1&lt;=30,"PRÓXIMA A VENCER",IF(Q407&gt;0,"CON AVANCE","EN TERMINO"))))</f>
        <v>VENCIDA</v>
      </c>
      <c r="W407" s="125" t="str">
        <f>IF(A407&lt;&gt;"",IF(AC407=1,"VENCIDO",IF(AC407=2,"PRÓXIMO A VENCER",IF(AC407=3,"EN TERMINO",IF(AC407=4,"CON AVANCE",IF(AC407=5,"CUMPLIDO",))))),"")</f>
        <v>VENCIDO</v>
      </c>
      <c r="X407" s="180" t="s">
        <v>228</v>
      </c>
      <c r="Y407" s="117" t="str">
        <f t="shared" si="97"/>
        <v>H116R16</v>
      </c>
      <c r="Z407" s="126">
        <f>IF(A407&lt;&gt;"",1,Z406+1)</f>
        <v>1</v>
      </c>
      <c r="AA407" s="126" t="str">
        <f t="shared" si="98"/>
        <v>H116R16 - 1</v>
      </c>
      <c r="AB407" s="127">
        <f t="shared" si="93"/>
        <v>1</v>
      </c>
      <c r="AC407" s="127">
        <f t="shared" si="94"/>
        <v>1</v>
      </c>
      <c r="AD407" s="127" t="str">
        <f>IF(A407&lt;&gt;"",MID(F407,1,FIND(" ",F407,1)-1),AD406)</f>
        <v>H116R16.</v>
      </c>
      <c r="AE407" s="127" t="str">
        <f t="shared" si="95"/>
        <v>H116R16</v>
      </c>
      <c r="AF407" s="183"/>
      <c r="AG407" s="183"/>
    </row>
    <row r="408" spans="1:33" s="184" customFormat="1" ht="350.1" customHeight="1" x14ac:dyDescent="0.2">
      <c r="A408" s="117">
        <f>IF(ISBLANK(D408),"",COUNTA($D$2:D408))</f>
        <v>316</v>
      </c>
      <c r="B408" s="118">
        <f t="shared" si="99"/>
        <v>407</v>
      </c>
      <c r="C408" s="121"/>
      <c r="D408" s="121" t="s">
        <v>711</v>
      </c>
      <c r="E408" s="126">
        <v>1406100</v>
      </c>
      <c r="F408" s="120" t="s">
        <v>730</v>
      </c>
      <c r="G408" s="120" t="s">
        <v>221</v>
      </c>
      <c r="H408" s="120" t="s">
        <v>443</v>
      </c>
      <c r="I408" s="120" t="s">
        <v>444</v>
      </c>
      <c r="J408" s="121" t="s">
        <v>9</v>
      </c>
      <c r="K408" s="121">
        <v>1</v>
      </c>
      <c r="L408" s="158">
        <v>43040</v>
      </c>
      <c r="M408" s="158">
        <v>43221</v>
      </c>
      <c r="N408" s="145">
        <f t="shared" si="100"/>
        <v>25.857142857142858</v>
      </c>
      <c r="O408" s="121" t="s">
        <v>439</v>
      </c>
      <c r="P408" s="121">
        <v>1</v>
      </c>
      <c r="Q408" s="146">
        <f>IF(P408/K408&gt;1,100,+P408/K408*100)</f>
        <v>100</v>
      </c>
      <c r="R408" s="123">
        <f>+N408*Q408/100</f>
        <v>25.857142857142858</v>
      </c>
      <c r="S408" s="123">
        <f>IF(M408&lt;=$AG$1,R408,0)</f>
        <v>25.857142857142858</v>
      </c>
      <c r="T408" s="123">
        <f>IF($AG$1&gt;=M408,N408,0)</f>
        <v>25.857142857142858</v>
      </c>
      <c r="U408" s="121"/>
      <c r="V408" s="125" t="str">
        <f>IF(Q408=100,"CUMPLIDA",IF(M408-$AG$1&lt;0,"VENCIDA",IF(M408-$AG$1&lt;=30,"PRÓXIMA A VENCER",IF(Q408&gt;0,"CON AVANCE","EN TERMINO"))))</f>
        <v>CUMPLIDA</v>
      </c>
      <c r="W408" s="125" t="str">
        <f>IF(A408&lt;&gt;"",IF(AC408=1,"VENCIDO",IF(AC408=2,"PRÓXIMO A VENCER",IF(AC408=3,"EN TERMINO",IF(AC408=4,"CON AVANCE",IF(AC408=5,"CUMPLIDO",))))),"")</f>
        <v>CUMPLIDO</v>
      </c>
      <c r="X408" s="180" t="s">
        <v>228</v>
      </c>
      <c r="Y408" s="117" t="str">
        <f t="shared" si="97"/>
        <v>H117R16</v>
      </c>
      <c r="Z408" s="126">
        <f>IF(A408&lt;&gt;"",1,Z407+1)</f>
        <v>1</v>
      </c>
      <c r="AA408" s="126" t="str">
        <f t="shared" si="98"/>
        <v>H117R16 - 1</v>
      </c>
      <c r="AB408" s="127">
        <f t="shared" si="93"/>
        <v>5</v>
      </c>
      <c r="AC408" s="127">
        <f t="shared" si="94"/>
        <v>5</v>
      </c>
      <c r="AD408" s="127" t="str">
        <f>IF(A408&lt;&gt;"",MID(F408,1,FIND(" ",F408,1)-1),AD407)</f>
        <v>H117R16.</v>
      </c>
      <c r="AE408" s="127" t="str">
        <f t="shared" si="95"/>
        <v>H117R16</v>
      </c>
      <c r="AF408" s="183"/>
      <c r="AG408" s="183"/>
    </row>
    <row r="409" spans="1:33" s="184" customFormat="1" ht="350.1" customHeight="1" x14ac:dyDescent="0.2">
      <c r="A409" s="117">
        <f>IF(ISBLANK(D409),"",COUNTA($D$2:D409))</f>
        <v>317</v>
      </c>
      <c r="B409" s="118">
        <f t="shared" si="99"/>
        <v>408</v>
      </c>
      <c r="C409" s="121"/>
      <c r="D409" s="121" t="s">
        <v>711</v>
      </c>
      <c r="E409" s="126">
        <v>1406100</v>
      </c>
      <c r="F409" s="120" t="s">
        <v>732</v>
      </c>
      <c r="G409" s="120" t="s">
        <v>222</v>
      </c>
      <c r="H409" s="120" t="s">
        <v>445</v>
      </c>
      <c r="I409" s="120" t="s">
        <v>446</v>
      </c>
      <c r="J409" s="121" t="s">
        <v>9</v>
      </c>
      <c r="K409" s="121">
        <v>1</v>
      </c>
      <c r="L409" s="158">
        <v>43040</v>
      </c>
      <c r="M409" s="158">
        <v>43250</v>
      </c>
      <c r="N409" s="145">
        <f t="shared" si="96"/>
        <v>30</v>
      </c>
      <c r="O409" s="121" t="s">
        <v>439</v>
      </c>
      <c r="P409" s="121">
        <v>1</v>
      </c>
      <c r="Q409" s="146">
        <f>IF(P409/K409&gt;1,100,+P409/K409*100)</f>
        <v>100</v>
      </c>
      <c r="R409" s="123">
        <f>+N409*Q409/100</f>
        <v>30</v>
      </c>
      <c r="S409" s="123">
        <f>IF(M409&lt;=$AG$1,R409,0)</f>
        <v>30</v>
      </c>
      <c r="T409" s="123">
        <f>IF($AG$1&gt;=M409,N409,0)</f>
        <v>30</v>
      </c>
      <c r="U409" s="121"/>
      <c r="V409" s="125" t="str">
        <f>IF(Q409=100,"CUMPLIDA",IF(M409-$AG$1&lt;0,"VENCIDA",IF(M409-$AG$1&lt;=30,"PRÓXIMA A VENCER",IF(Q409&gt;0,"CON AVANCE","EN TERMINO"))))</f>
        <v>CUMPLIDA</v>
      </c>
      <c r="W409" s="125" t="str">
        <f>IF(A409&lt;&gt;"",IF(AC409=1,"VENCIDO",IF(AC409=2,"PRÓXIMO A VENCER",IF(AC409=3,"EN TERMINO",IF(AC409=4,"CON AVANCE",IF(AC409=5,"CUMPLIDO",))))),"")</f>
        <v>CUMPLIDO</v>
      </c>
      <c r="X409" s="180" t="s">
        <v>228</v>
      </c>
      <c r="Y409" s="117" t="str">
        <f t="shared" si="97"/>
        <v>H119R16</v>
      </c>
      <c r="Z409" s="126">
        <f>IF(A409&lt;&gt;"",1,Z408+1)</f>
        <v>1</v>
      </c>
      <c r="AA409" s="126" t="str">
        <f t="shared" si="98"/>
        <v>H119R16 - 1</v>
      </c>
      <c r="AB409" s="127">
        <f t="shared" si="93"/>
        <v>5</v>
      </c>
      <c r="AC409" s="127">
        <f t="shared" si="94"/>
        <v>5</v>
      </c>
      <c r="AD409" s="127" t="str">
        <f>IF(A409&lt;&gt;"",MID(F409,1,FIND(" ",F409,1)-1),AD408)</f>
        <v>H119R16.</v>
      </c>
      <c r="AE409" s="127" t="str">
        <f t="shared" si="95"/>
        <v>H119R16</v>
      </c>
      <c r="AF409" s="183"/>
      <c r="AG409" s="183"/>
    </row>
    <row r="410" spans="1:33" s="184" customFormat="1" ht="350.1" customHeight="1" x14ac:dyDescent="0.2">
      <c r="A410" s="117">
        <f>IF(ISBLANK(D410),"",COUNTA($D$2:D410))</f>
        <v>318</v>
      </c>
      <c r="B410" s="118">
        <f t="shared" si="99"/>
        <v>409</v>
      </c>
      <c r="C410" s="121"/>
      <c r="D410" s="121" t="s">
        <v>711</v>
      </c>
      <c r="E410" s="126">
        <v>1101001</v>
      </c>
      <c r="F410" s="120" t="s">
        <v>733</v>
      </c>
      <c r="G410" s="120" t="s">
        <v>223</v>
      </c>
      <c r="H410" s="120" t="s">
        <v>447</v>
      </c>
      <c r="I410" s="120" t="s">
        <v>448</v>
      </c>
      <c r="J410" s="121" t="s">
        <v>449</v>
      </c>
      <c r="K410" s="121">
        <v>2</v>
      </c>
      <c r="L410" s="158">
        <v>43040</v>
      </c>
      <c r="M410" s="158">
        <v>43250</v>
      </c>
      <c r="N410" s="145">
        <f t="shared" si="96"/>
        <v>30</v>
      </c>
      <c r="O410" s="121" t="s">
        <v>439</v>
      </c>
      <c r="P410" s="121">
        <v>2</v>
      </c>
      <c r="Q410" s="146">
        <f>IF(P410/K410&gt;1,100,+P410/K410*100)</f>
        <v>100</v>
      </c>
      <c r="R410" s="123">
        <f>+N410*Q410/100</f>
        <v>30</v>
      </c>
      <c r="S410" s="123">
        <f>IF(M410&lt;=$AG$1,R410,0)</f>
        <v>30</v>
      </c>
      <c r="T410" s="123">
        <f>IF($AG$1&gt;=M410,N410,0)</f>
        <v>30</v>
      </c>
      <c r="U410" s="121"/>
      <c r="V410" s="125" t="str">
        <f>IF(Q410=100,"CUMPLIDA",IF(M410-$AG$1&lt;0,"VENCIDA",IF(M410-$AG$1&lt;=30,"PRÓXIMA A VENCER",IF(Q410&gt;0,"CON AVANCE","EN TERMINO"))))</f>
        <v>CUMPLIDA</v>
      </c>
      <c r="W410" s="125" t="str">
        <f>IF(A410&lt;&gt;"",IF(AC410=1,"VENCIDO",IF(AC410=2,"PRÓXIMO A VENCER",IF(AC410=3,"EN TERMINO",IF(AC410=4,"CON AVANCE",IF(AC410=5,"CUMPLIDO",))))),"")</f>
        <v>CUMPLIDO</v>
      </c>
      <c r="X410" s="180" t="s">
        <v>228</v>
      </c>
      <c r="Y410" s="117" t="str">
        <f t="shared" si="97"/>
        <v>H121R16</v>
      </c>
      <c r="Z410" s="126">
        <f>IF(A410&lt;&gt;"",1,Z409+1)</f>
        <v>1</v>
      </c>
      <c r="AA410" s="126" t="str">
        <f t="shared" si="98"/>
        <v>H121R16 - 1</v>
      </c>
      <c r="AB410" s="127">
        <f t="shared" si="93"/>
        <v>5</v>
      </c>
      <c r="AC410" s="127">
        <f t="shared" si="94"/>
        <v>5</v>
      </c>
      <c r="AD410" s="127" t="str">
        <f>IF(A410&lt;&gt;"",MID(F410,1,FIND(" ",F410,1)-1),AD409)</f>
        <v>H121R16.</v>
      </c>
      <c r="AE410" s="127" t="str">
        <f t="shared" si="95"/>
        <v>H121R16</v>
      </c>
      <c r="AF410" s="183"/>
      <c r="AG410" s="183"/>
    </row>
    <row r="411" spans="1:33" s="184" customFormat="1" ht="350.1" customHeight="1" x14ac:dyDescent="0.2">
      <c r="A411" s="117">
        <f>IF(ISBLANK(D411),"",COUNTA($D$2:D411))</f>
        <v>319</v>
      </c>
      <c r="B411" s="118">
        <f t="shared" si="99"/>
        <v>410</v>
      </c>
      <c r="C411" s="121"/>
      <c r="D411" s="121" t="s">
        <v>712</v>
      </c>
      <c r="E411" s="126">
        <v>1405004</v>
      </c>
      <c r="F411" s="120" t="s">
        <v>734</v>
      </c>
      <c r="G411" s="120" t="s">
        <v>224</v>
      </c>
      <c r="H411" s="120" t="s">
        <v>450</v>
      </c>
      <c r="I411" s="120" t="s">
        <v>451</v>
      </c>
      <c r="J411" s="121" t="s">
        <v>18</v>
      </c>
      <c r="K411" s="121">
        <v>3</v>
      </c>
      <c r="L411" s="158">
        <v>43040</v>
      </c>
      <c r="M411" s="158">
        <v>43342</v>
      </c>
      <c r="N411" s="145">
        <f t="shared" si="96"/>
        <v>43.142857142857146</v>
      </c>
      <c r="O411" s="121" t="s">
        <v>439</v>
      </c>
      <c r="P411" s="121">
        <v>3</v>
      </c>
      <c r="Q411" s="146">
        <f>IF(P411/K411&gt;1,100,+P411/K411*100)</f>
        <v>100</v>
      </c>
      <c r="R411" s="123">
        <f>+N411*Q411/100</f>
        <v>43.142857142857146</v>
      </c>
      <c r="S411" s="123">
        <f>IF(M411&lt;=$AG$1,R411,0)</f>
        <v>43.142857142857146</v>
      </c>
      <c r="T411" s="123">
        <f>IF($AG$1&gt;=M411,N411,0)</f>
        <v>43.142857142857146</v>
      </c>
      <c r="U411" s="121"/>
      <c r="V411" s="125" t="str">
        <f>IF(Q411=100,"CUMPLIDA",IF(M411-$AG$1&lt;0,"VENCIDA",IF(M411-$AG$1&lt;=30,"PRÓXIMA A VENCER",IF(Q411&gt;0,"CON AVANCE","EN TERMINO"))))</f>
        <v>CUMPLIDA</v>
      </c>
      <c r="W411" s="125" t="str">
        <f>IF(A411&lt;&gt;"",IF(AC411=1,"VENCIDO",IF(AC411=2,"PRÓXIMO A VENCER",IF(AC411=3,"EN TERMINO",IF(AC411=4,"CON AVANCE",IF(AC411=5,"CUMPLIDO",))))),"")</f>
        <v>CUMPLIDO</v>
      </c>
      <c r="X411" s="180" t="s">
        <v>228</v>
      </c>
      <c r="Y411" s="117" t="str">
        <f t="shared" si="97"/>
        <v>H123R16</v>
      </c>
      <c r="Z411" s="126">
        <f>IF(A411&lt;&gt;"",1,Z410+1)</f>
        <v>1</v>
      </c>
      <c r="AA411" s="126" t="str">
        <f t="shared" si="98"/>
        <v>H123R16 - 1</v>
      </c>
      <c r="AB411" s="127">
        <f t="shared" si="93"/>
        <v>5</v>
      </c>
      <c r="AC411" s="127">
        <f t="shared" si="94"/>
        <v>5</v>
      </c>
      <c r="AD411" s="127" t="str">
        <f>IF(A411&lt;&gt;"",MID(F411,1,FIND(" ",F411,1)-1),AD410)</f>
        <v>H123R16.</v>
      </c>
      <c r="AE411" s="127" t="str">
        <f t="shared" si="95"/>
        <v>H123R16</v>
      </c>
      <c r="AF411" s="183"/>
      <c r="AG411" s="183"/>
    </row>
    <row r="412" spans="1:33" s="184" customFormat="1" ht="350.1" customHeight="1" x14ac:dyDescent="0.2">
      <c r="A412" s="117">
        <f>IF(ISBLANK(D412),"",COUNTA($D$2:D412))</f>
        <v>320</v>
      </c>
      <c r="B412" s="118">
        <f t="shared" si="99"/>
        <v>411</v>
      </c>
      <c r="C412" s="121"/>
      <c r="D412" s="121" t="s">
        <v>711</v>
      </c>
      <c r="E412" s="126">
        <v>1405004</v>
      </c>
      <c r="F412" s="120" t="s">
        <v>455</v>
      </c>
      <c r="G412" s="120" t="s">
        <v>225</v>
      </c>
      <c r="H412" s="120" t="s">
        <v>452</v>
      </c>
      <c r="I412" s="120" t="s">
        <v>453</v>
      </c>
      <c r="J412" s="121" t="s">
        <v>454</v>
      </c>
      <c r="K412" s="121">
        <v>10</v>
      </c>
      <c r="L412" s="158">
        <v>43040</v>
      </c>
      <c r="M412" s="158">
        <v>43388</v>
      </c>
      <c r="N412" s="145">
        <f t="shared" si="96"/>
        <v>49.714285714285715</v>
      </c>
      <c r="O412" s="121" t="s">
        <v>439</v>
      </c>
      <c r="P412" s="121">
        <v>10</v>
      </c>
      <c r="Q412" s="146">
        <f>IF(P412/K412&gt;1,100,+P412/K412*100)</f>
        <v>100</v>
      </c>
      <c r="R412" s="123">
        <f>+N412*Q412/100</f>
        <v>49.714285714285715</v>
      </c>
      <c r="S412" s="123">
        <f>IF(M412&lt;=$AG$1,R412,0)</f>
        <v>49.714285714285715</v>
      </c>
      <c r="T412" s="123">
        <f>IF($AG$1&gt;=M412,N412,0)</f>
        <v>49.714285714285715</v>
      </c>
      <c r="U412" s="121"/>
      <c r="V412" s="125" t="str">
        <f>IF(Q412=100,"CUMPLIDA",IF(M412-$AG$1&lt;0,"VENCIDA",IF(M412-$AG$1&lt;=30,"PRÓXIMA A VENCER",IF(Q412&gt;0,"CON AVANCE","EN TERMINO"))))</f>
        <v>CUMPLIDA</v>
      </c>
      <c r="W412" s="125" t="str">
        <f>IF(A412&lt;&gt;"",IF(AC412=1,"VENCIDO",IF(AC412=2,"PRÓXIMO A VENCER",IF(AC412=3,"EN TERMINO",IF(AC412=4,"CON AVANCE",IF(AC412=5,"CUMPLIDO",))))),"")</f>
        <v>CUMPLIDO</v>
      </c>
      <c r="X412" s="180" t="s">
        <v>228</v>
      </c>
      <c r="Y412" s="117" t="str">
        <f t="shared" si="97"/>
        <v>H124R16</v>
      </c>
      <c r="Z412" s="126">
        <f>IF(A412&lt;&gt;"",1,Z411+1)</f>
        <v>1</v>
      </c>
      <c r="AA412" s="126" t="str">
        <f t="shared" si="98"/>
        <v>H124R16 - 1</v>
      </c>
      <c r="AB412" s="127">
        <f t="shared" si="93"/>
        <v>5</v>
      </c>
      <c r="AC412" s="127">
        <f t="shared" si="94"/>
        <v>5</v>
      </c>
      <c r="AD412" s="127" t="str">
        <f>IF(A412&lt;&gt;"",MID(F412,1,FIND(" ",F412,1)-1),AD411)</f>
        <v>H124R16.Utilización</v>
      </c>
      <c r="AE412" s="127" t="str">
        <f t="shared" si="95"/>
        <v>H124R16</v>
      </c>
      <c r="AF412" s="183"/>
      <c r="AG412" s="183"/>
    </row>
    <row r="413" spans="1:33" s="184" customFormat="1" ht="350.1" customHeight="1" x14ac:dyDescent="0.2">
      <c r="A413" s="117">
        <f>IF(ISBLANK(D413),"",COUNTA($D$2:D413))</f>
        <v>321</v>
      </c>
      <c r="B413" s="118">
        <f t="shared" si="99"/>
        <v>412</v>
      </c>
      <c r="C413" s="121"/>
      <c r="D413" s="121" t="s">
        <v>711</v>
      </c>
      <c r="E413" s="121">
        <v>1103002</v>
      </c>
      <c r="F413" s="120" t="s">
        <v>134</v>
      </c>
      <c r="G413" s="120" t="s">
        <v>135</v>
      </c>
      <c r="H413" s="120" t="s">
        <v>1195</v>
      </c>
      <c r="I413" s="120" t="s">
        <v>1155</v>
      </c>
      <c r="J413" s="121" t="s">
        <v>1156</v>
      </c>
      <c r="K413" s="121">
        <v>1</v>
      </c>
      <c r="L413" s="158">
        <v>43862</v>
      </c>
      <c r="M413" s="158">
        <v>43979</v>
      </c>
      <c r="N413" s="145">
        <f t="shared" si="96"/>
        <v>16.714285714285715</v>
      </c>
      <c r="O413" s="121" t="s">
        <v>1700</v>
      </c>
      <c r="P413" s="121">
        <v>1</v>
      </c>
      <c r="Q413" s="146">
        <f>IF(P413/K413&gt;1,100,+P413/K413*100)</f>
        <v>100</v>
      </c>
      <c r="R413" s="123">
        <f>+N413*Q413/100</f>
        <v>16.714285714285715</v>
      </c>
      <c r="S413" s="123">
        <f>IF(M413&lt;=$AG$1,R413,0)</f>
        <v>16.714285714285715</v>
      </c>
      <c r="T413" s="123">
        <f>IF($AG$1&gt;=M413,N413,0)</f>
        <v>16.714285714285715</v>
      </c>
      <c r="U413" s="121"/>
      <c r="V413" s="125" t="str">
        <f>IF(Q413=100,"CUMPLIDA",IF(M413-$AG$1&lt;0,"VENCIDA",IF(M413-$AG$1&lt;=30,"PRÓXIMA A VENCER",IF(Q413&gt;0,"CON AVANCE","EN TERMINO"))))</f>
        <v>CUMPLIDA</v>
      </c>
      <c r="W413" s="125" t="str">
        <f>IF(A413&lt;&gt;"",IF(AC413=1,"VENCIDO",IF(AC413=2,"PRÓXIMO A VENCER",IF(AC413=3,"EN TERMINO",IF(AC413=4,"CON AVANCE",IF(AC413=5,"CUMPLIDO",))))),"")</f>
        <v>CUMPLIDO</v>
      </c>
      <c r="X413" s="180" t="s">
        <v>149</v>
      </c>
      <c r="Y413" s="117" t="str">
        <f t="shared" si="97"/>
        <v>H1D16</v>
      </c>
      <c r="Z413" s="126">
        <f>IF(A413&lt;&gt;"",1,Z412+1)</f>
        <v>1</v>
      </c>
      <c r="AA413" s="126" t="str">
        <f t="shared" si="98"/>
        <v>H1D16 - 1</v>
      </c>
      <c r="AB413" s="127">
        <f t="shared" si="93"/>
        <v>5</v>
      </c>
      <c r="AC413" s="127">
        <f t="shared" si="94"/>
        <v>5</v>
      </c>
      <c r="AD413" s="127" t="str">
        <f>IF(A413&lt;&gt;"",MID(F413,1,FIND(" ",F413,1)-1),AD412)</f>
        <v>H1D16.</v>
      </c>
      <c r="AE413" s="127" t="str">
        <f t="shared" si="95"/>
        <v>H1D16</v>
      </c>
      <c r="AF413" s="183"/>
      <c r="AG413" s="183"/>
    </row>
    <row r="414" spans="1:33" s="184" customFormat="1" ht="350.1" customHeight="1" x14ac:dyDescent="0.2">
      <c r="A414" s="117">
        <f>IF(ISBLANK(D414),"",COUNTA($D$2:D414))</f>
        <v>322</v>
      </c>
      <c r="B414" s="118">
        <f t="shared" si="99"/>
        <v>413</v>
      </c>
      <c r="C414" s="121"/>
      <c r="D414" s="121" t="s">
        <v>829</v>
      </c>
      <c r="E414" s="121">
        <v>1103002</v>
      </c>
      <c r="F414" s="120" t="s">
        <v>825</v>
      </c>
      <c r="G414" s="120" t="s">
        <v>539</v>
      </c>
      <c r="H414" s="120" t="s">
        <v>826</v>
      </c>
      <c r="I414" s="120" t="s">
        <v>538</v>
      </c>
      <c r="J414" s="121" t="s">
        <v>343</v>
      </c>
      <c r="K414" s="121">
        <v>1</v>
      </c>
      <c r="L414" s="158">
        <v>43040</v>
      </c>
      <c r="M414" s="158">
        <v>43099</v>
      </c>
      <c r="N414" s="145">
        <f t="shared" si="96"/>
        <v>8.4285714285714288</v>
      </c>
      <c r="O414" s="140" t="s">
        <v>1694</v>
      </c>
      <c r="P414" s="121">
        <v>1</v>
      </c>
      <c r="Q414" s="146">
        <f>IF(P414/K414&gt;1,100,+P414/K414*100)</f>
        <v>100</v>
      </c>
      <c r="R414" s="123">
        <f>+N414*Q414/100</f>
        <v>8.4285714285714288</v>
      </c>
      <c r="S414" s="123">
        <f>IF(M414&lt;=$AG$1,R414,0)</f>
        <v>8.4285714285714288</v>
      </c>
      <c r="T414" s="123">
        <f>IF($AG$1&gt;=M414,N414,0)</f>
        <v>8.4285714285714288</v>
      </c>
      <c r="U414" s="121"/>
      <c r="V414" s="125" t="str">
        <f>IF(Q414=100,"CUMPLIDA",IF(M414-$AG$1&lt;0,"VENCIDA",IF(M414-$AG$1&lt;=30,"PRÓXIMA A VENCER",IF(Q414&gt;0,"CON AVANCE","EN TERMINO"))))</f>
        <v>CUMPLIDA</v>
      </c>
      <c r="W414" s="125" t="str">
        <f>IF(A414&lt;&gt;"",IF(AC414=1,"VENCIDO",IF(AC414=2,"PRÓXIMO A VENCER",IF(AC414=3,"EN TERMINO",IF(AC414=4,"CON AVANCE",IF(AC414=5,"CUMPLIDO",))))),"")</f>
        <v>CUMPLIDO</v>
      </c>
      <c r="X414" s="180" t="s">
        <v>149</v>
      </c>
      <c r="Y414" s="117" t="str">
        <f t="shared" si="97"/>
        <v>H2D16</v>
      </c>
      <c r="Z414" s="126">
        <f>IF(A414&lt;&gt;"",1,Z413+1)</f>
        <v>1</v>
      </c>
      <c r="AA414" s="126" t="str">
        <f t="shared" si="98"/>
        <v>H2D16 - 1</v>
      </c>
      <c r="AB414" s="127">
        <f t="shared" si="93"/>
        <v>5</v>
      </c>
      <c r="AC414" s="127">
        <f t="shared" si="94"/>
        <v>5</v>
      </c>
      <c r="AD414" s="127" t="str">
        <f>IF(A414&lt;&gt;"",MID(F414,1,FIND(" ",F414,1)-1),AD413)</f>
        <v>H2D16.</v>
      </c>
      <c r="AE414" s="127" t="str">
        <f t="shared" si="95"/>
        <v>H2D16</v>
      </c>
      <c r="AF414" s="183"/>
      <c r="AG414" s="183"/>
    </row>
    <row r="415" spans="1:33" s="184" customFormat="1" ht="350.1" customHeight="1" x14ac:dyDescent="0.2">
      <c r="A415" s="117" t="str">
        <f>IF(ISBLANK(D415),"",COUNTA($D$2:D415))</f>
        <v/>
      </c>
      <c r="B415" s="118">
        <f t="shared" si="99"/>
        <v>414</v>
      </c>
      <c r="C415" s="121"/>
      <c r="D415" s="121"/>
      <c r="E415" s="121">
        <v>1103002</v>
      </c>
      <c r="F415" s="120" t="s">
        <v>827</v>
      </c>
      <c r="G415" s="120" t="s">
        <v>136</v>
      </c>
      <c r="H415" s="120" t="s">
        <v>828</v>
      </c>
      <c r="I415" s="120" t="s">
        <v>329</v>
      </c>
      <c r="J415" s="121" t="s">
        <v>330</v>
      </c>
      <c r="K415" s="121">
        <v>1</v>
      </c>
      <c r="L415" s="158">
        <v>43040</v>
      </c>
      <c r="M415" s="158">
        <v>43099</v>
      </c>
      <c r="N415" s="145">
        <f t="shared" si="96"/>
        <v>8.4285714285714288</v>
      </c>
      <c r="O415" s="121" t="s">
        <v>1697</v>
      </c>
      <c r="P415" s="121">
        <v>1</v>
      </c>
      <c r="Q415" s="146">
        <f>IF(P415/K415&gt;1,100,+P415/K415*100)</f>
        <v>100</v>
      </c>
      <c r="R415" s="123">
        <f>+N415*Q415/100</f>
        <v>8.4285714285714288</v>
      </c>
      <c r="S415" s="123">
        <f>IF(M415&lt;=$AG$1,R415,0)</f>
        <v>8.4285714285714288</v>
      </c>
      <c r="T415" s="123">
        <f>IF($AG$1&gt;=M415,N415,0)</f>
        <v>8.4285714285714288</v>
      </c>
      <c r="U415" s="121"/>
      <c r="V415" s="125" t="str">
        <f>IF(Q415=100,"CUMPLIDA",IF(M415-$AG$1&lt;0,"VENCIDA",IF(M415-$AG$1&lt;=30,"PRÓXIMA A VENCER",IF(Q415&gt;0,"CON AVANCE","EN TERMINO"))))</f>
        <v>CUMPLIDA</v>
      </c>
      <c r="W415" s="125" t="str">
        <f>IF(A415&lt;&gt;"",IF(AC415=1,"VENCIDO",IF(AC415=2,"PRÓXIMO A VENCER",IF(AC415=3,"EN TERMINO",IF(AC415=4,"CON AVANCE",IF(AC415=5,"CUMPLIDO",))))),"")</f>
        <v/>
      </c>
      <c r="X415" s="180" t="s">
        <v>149</v>
      </c>
      <c r="Y415" s="117" t="str">
        <f t="shared" si="97"/>
        <v>H2D16</v>
      </c>
      <c r="Z415" s="126">
        <f>IF(A415&lt;&gt;"",1,Z414+1)</f>
        <v>2</v>
      </c>
      <c r="AA415" s="126" t="str">
        <f t="shared" si="98"/>
        <v>H2D16 - 2</v>
      </c>
      <c r="AB415" s="127">
        <f t="shared" si="93"/>
        <v>5</v>
      </c>
      <c r="AC415" s="127">
        <f t="shared" si="94"/>
        <v>5</v>
      </c>
      <c r="AD415" s="127" t="str">
        <f>IF(A415&lt;&gt;"",MID(F415,1,FIND(" ",F415,1)-1),AD414)</f>
        <v>H2D16.</v>
      </c>
      <c r="AE415" s="127" t="str">
        <f t="shared" si="95"/>
        <v>H2D16</v>
      </c>
      <c r="AF415" s="183"/>
      <c r="AG415" s="183"/>
    </row>
    <row r="416" spans="1:33" s="184" customFormat="1" ht="350.1" customHeight="1" x14ac:dyDescent="0.2">
      <c r="A416" s="117">
        <f>IF(ISBLANK(D416),"",COUNTA($D$2:D416))</f>
        <v>323</v>
      </c>
      <c r="B416" s="118">
        <f t="shared" si="99"/>
        <v>415</v>
      </c>
      <c r="C416" s="121"/>
      <c r="D416" s="121" t="s">
        <v>829</v>
      </c>
      <c r="E416" s="121">
        <v>1103002</v>
      </c>
      <c r="F416" s="120" t="s">
        <v>540</v>
      </c>
      <c r="G416" s="120" t="s">
        <v>135</v>
      </c>
      <c r="H416" s="120" t="s">
        <v>1195</v>
      </c>
      <c r="I416" s="120" t="s">
        <v>1155</v>
      </c>
      <c r="J416" s="121" t="s">
        <v>1156</v>
      </c>
      <c r="K416" s="121">
        <v>1</v>
      </c>
      <c r="L416" s="158">
        <v>43862</v>
      </c>
      <c r="M416" s="158">
        <v>43979</v>
      </c>
      <c r="N416" s="145">
        <f t="shared" si="96"/>
        <v>16.714285714285715</v>
      </c>
      <c r="O416" s="121" t="s">
        <v>1700</v>
      </c>
      <c r="P416" s="121">
        <v>1</v>
      </c>
      <c r="Q416" s="146">
        <f>IF(P416/K416&gt;1,100,+P416/K416*100)</f>
        <v>100</v>
      </c>
      <c r="R416" s="123">
        <f>+N416*Q416/100</f>
        <v>16.714285714285715</v>
      </c>
      <c r="S416" s="123">
        <f>IF(M416&lt;=$AG$1,R416,0)</f>
        <v>16.714285714285715</v>
      </c>
      <c r="T416" s="123">
        <f>IF($AG$1&gt;=M416,N416,0)</f>
        <v>16.714285714285715</v>
      </c>
      <c r="U416" s="121"/>
      <c r="V416" s="125" t="str">
        <f>IF(Q416=100,"CUMPLIDA",IF(M416-$AG$1&lt;0,"VENCIDA",IF(M416-$AG$1&lt;=30,"PRÓXIMA A VENCER",IF(Q416&gt;0,"CON AVANCE","EN TERMINO"))))</f>
        <v>CUMPLIDA</v>
      </c>
      <c r="W416" s="125" t="str">
        <f>IF(A416&lt;&gt;"",IF(AC416=1,"VENCIDO",IF(AC416=2,"PRÓXIMO A VENCER",IF(AC416=3,"EN TERMINO",IF(AC416=4,"CON AVANCE",IF(AC416=5,"CUMPLIDO",))))),"")</f>
        <v>CUMPLIDO</v>
      </c>
      <c r="X416" s="180" t="s">
        <v>149</v>
      </c>
      <c r="Y416" s="117" t="str">
        <f t="shared" si="97"/>
        <v>H3D16</v>
      </c>
      <c r="Z416" s="126">
        <f>IF(A416&lt;&gt;"",1,Z415+1)</f>
        <v>1</v>
      </c>
      <c r="AA416" s="126" t="str">
        <f t="shared" si="98"/>
        <v>H3D16 - 1</v>
      </c>
      <c r="AB416" s="127">
        <f t="shared" si="93"/>
        <v>5</v>
      </c>
      <c r="AC416" s="127">
        <f t="shared" si="94"/>
        <v>5</v>
      </c>
      <c r="AD416" s="127" t="str">
        <f>IF(A416&lt;&gt;"",MID(F416,1,FIND(" ",F416,1)-1),AD415)</f>
        <v>H3D16.</v>
      </c>
      <c r="AE416" s="127" t="str">
        <f t="shared" si="95"/>
        <v>H3D16</v>
      </c>
      <c r="AF416" s="183"/>
      <c r="AG416" s="183"/>
    </row>
    <row r="417" spans="1:33" s="184" customFormat="1" ht="350.1" customHeight="1" x14ac:dyDescent="0.2">
      <c r="A417" s="117">
        <f>IF(ISBLANK(D417),"",COUNTA($D$2:D417))</f>
        <v>324</v>
      </c>
      <c r="B417" s="118">
        <f t="shared" si="99"/>
        <v>416</v>
      </c>
      <c r="C417" s="121"/>
      <c r="D417" s="121" t="s">
        <v>829</v>
      </c>
      <c r="E417" s="121">
        <v>1103002</v>
      </c>
      <c r="F417" s="120" t="s">
        <v>234</v>
      </c>
      <c r="G417" s="120" t="s">
        <v>137</v>
      </c>
      <c r="H417" s="120" t="s">
        <v>545</v>
      </c>
      <c r="I417" s="120" t="s">
        <v>542</v>
      </c>
      <c r="J417" s="121" t="s">
        <v>8</v>
      </c>
      <c r="K417" s="121">
        <v>1</v>
      </c>
      <c r="L417" s="158">
        <v>43115</v>
      </c>
      <c r="M417" s="158">
        <v>43159</v>
      </c>
      <c r="N417" s="145">
        <f t="shared" ref="N417:N458" si="101">(+M417-L417)/7</f>
        <v>6.2857142857142856</v>
      </c>
      <c r="O417" s="140" t="s">
        <v>1694</v>
      </c>
      <c r="P417" s="121">
        <v>1</v>
      </c>
      <c r="Q417" s="146">
        <f>IF(P417/K417&gt;1,100,+P417/K417*100)</f>
        <v>100</v>
      </c>
      <c r="R417" s="123">
        <f>+N417*Q417/100</f>
        <v>6.2857142857142856</v>
      </c>
      <c r="S417" s="123">
        <f>IF(M417&lt;=$AG$1,R417,0)</f>
        <v>6.2857142857142856</v>
      </c>
      <c r="T417" s="123">
        <f>IF($AG$1&gt;=M417,N417,0)</f>
        <v>6.2857142857142856</v>
      </c>
      <c r="U417" s="121"/>
      <c r="V417" s="125" t="str">
        <f>IF(Q417=100,"CUMPLIDA",IF(M417-$AG$1&lt;0,"VENCIDA",IF(M417-$AG$1&lt;=30,"PRÓXIMA A VENCER",IF(Q417&gt;0,"CON AVANCE","EN TERMINO"))))</f>
        <v>CUMPLIDA</v>
      </c>
      <c r="W417" s="125" t="str">
        <f>IF(A417&lt;&gt;"",IF(AC417=1,"VENCIDO",IF(AC417=2,"PRÓXIMO A VENCER",IF(AC417=3,"EN TERMINO",IF(AC417=4,"CON AVANCE",IF(AC417=5,"CUMPLIDO",))))),"")</f>
        <v>CUMPLIDO</v>
      </c>
      <c r="X417" s="180" t="s">
        <v>149</v>
      </c>
      <c r="Y417" s="117" t="str">
        <f t="shared" si="97"/>
        <v>H4D16</v>
      </c>
      <c r="Z417" s="126">
        <f>IF(A417&lt;&gt;"",1,Z416+1)</f>
        <v>1</v>
      </c>
      <c r="AA417" s="126" t="str">
        <f t="shared" si="98"/>
        <v>H4D16 - 1</v>
      </c>
      <c r="AB417" s="127">
        <f t="shared" si="93"/>
        <v>5</v>
      </c>
      <c r="AC417" s="127">
        <f t="shared" si="94"/>
        <v>5</v>
      </c>
      <c r="AD417" s="127" t="str">
        <f>IF(A417&lt;&gt;"",MID(F417,1,FIND(" ",F417,1)-1),AD416)</f>
        <v>H4D16.</v>
      </c>
      <c r="AE417" s="127" t="str">
        <f t="shared" si="95"/>
        <v>H4D16</v>
      </c>
      <c r="AF417" s="183"/>
      <c r="AG417" s="183"/>
    </row>
    <row r="418" spans="1:33" s="184" customFormat="1" ht="350.1" customHeight="1" x14ac:dyDescent="0.2">
      <c r="A418" s="117">
        <f>IF(ISBLANK(D418),"",COUNTA($D$2:D418))</f>
        <v>325</v>
      </c>
      <c r="B418" s="118">
        <f t="shared" si="99"/>
        <v>417</v>
      </c>
      <c r="C418" s="121"/>
      <c r="D418" s="121" t="s">
        <v>829</v>
      </c>
      <c r="E418" s="121">
        <v>1702011</v>
      </c>
      <c r="F418" s="120" t="s">
        <v>735</v>
      </c>
      <c r="G418" s="120" t="s">
        <v>138</v>
      </c>
      <c r="H418" s="120" t="s">
        <v>544</v>
      </c>
      <c r="I418" s="120" t="s">
        <v>543</v>
      </c>
      <c r="J418" s="121" t="s">
        <v>541</v>
      </c>
      <c r="K418" s="121">
        <v>1</v>
      </c>
      <c r="L418" s="158">
        <v>43132</v>
      </c>
      <c r="M418" s="158">
        <v>43281</v>
      </c>
      <c r="N418" s="145">
        <f t="shared" si="101"/>
        <v>21.285714285714285</v>
      </c>
      <c r="O418" s="140" t="s">
        <v>1694</v>
      </c>
      <c r="P418" s="121">
        <v>1</v>
      </c>
      <c r="Q418" s="146">
        <f>IF(P418/K418&gt;1,100,+P418/K418*100)</f>
        <v>100</v>
      </c>
      <c r="R418" s="123">
        <f>+N418*Q418/100</f>
        <v>21.285714285714285</v>
      </c>
      <c r="S418" s="123">
        <f>IF(M418&lt;=$AG$1,R418,0)</f>
        <v>21.285714285714285</v>
      </c>
      <c r="T418" s="123">
        <f>IF($AG$1&gt;=M418,N418,0)</f>
        <v>21.285714285714285</v>
      </c>
      <c r="U418" s="121"/>
      <c r="V418" s="125" t="str">
        <f>IF(Q418=100,"CUMPLIDA",IF(M418-$AG$1&lt;0,"VENCIDA",IF(M418-$AG$1&lt;=30,"PRÓXIMA A VENCER",IF(Q418&gt;0,"CON AVANCE","EN TERMINO"))))</f>
        <v>CUMPLIDA</v>
      </c>
      <c r="W418" s="125" t="str">
        <f>IF(A418&lt;&gt;"",IF(AC418=1,"VENCIDO",IF(AC418=2,"PRÓXIMO A VENCER",IF(AC418=3,"EN TERMINO",IF(AC418=4,"CON AVANCE",IF(AC418=5,"CUMPLIDO",))))),"")</f>
        <v>CUMPLIDO</v>
      </c>
      <c r="X418" s="180" t="s">
        <v>149</v>
      </c>
      <c r="Y418" s="117" t="str">
        <f t="shared" si="97"/>
        <v>H5D16</v>
      </c>
      <c r="Z418" s="126">
        <f>IF(A418&lt;&gt;"",1,Z417+1)</f>
        <v>1</v>
      </c>
      <c r="AA418" s="126" t="str">
        <f t="shared" si="98"/>
        <v>H5D16 - 1</v>
      </c>
      <c r="AB418" s="127">
        <f t="shared" si="93"/>
        <v>5</v>
      </c>
      <c r="AC418" s="127">
        <f t="shared" si="94"/>
        <v>5</v>
      </c>
      <c r="AD418" s="127" t="str">
        <f>IF(A418&lt;&gt;"",MID(F418,1,FIND(" ",F418,1)-1),AD417)</f>
        <v>H5D16.</v>
      </c>
      <c r="AE418" s="127" t="str">
        <f t="shared" si="95"/>
        <v>H5D16</v>
      </c>
      <c r="AF418" s="183"/>
      <c r="AG418" s="183"/>
    </row>
    <row r="419" spans="1:33" s="184" customFormat="1" ht="350.1" customHeight="1" x14ac:dyDescent="0.2">
      <c r="A419" s="117">
        <f>IF(ISBLANK(D419),"",COUNTA($D$2:D419))</f>
        <v>326</v>
      </c>
      <c r="B419" s="118">
        <f t="shared" si="99"/>
        <v>418</v>
      </c>
      <c r="C419" s="121"/>
      <c r="D419" s="121" t="s">
        <v>829</v>
      </c>
      <c r="E419" s="121">
        <v>1201003</v>
      </c>
      <c r="F419" s="120" t="s">
        <v>736</v>
      </c>
      <c r="G419" s="120" t="s">
        <v>301</v>
      </c>
      <c r="H419" s="120" t="s">
        <v>1647</v>
      </c>
      <c r="I419" s="120" t="s">
        <v>1648</v>
      </c>
      <c r="J419" s="121" t="s">
        <v>1586</v>
      </c>
      <c r="K419" s="121">
        <v>1</v>
      </c>
      <c r="L419" s="158">
        <v>44407</v>
      </c>
      <c r="M419" s="158">
        <v>44499</v>
      </c>
      <c r="N419" s="145">
        <f t="shared" si="101"/>
        <v>13.142857142857142</v>
      </c>
      <c r="O419" s="121" t="s">
        <v>1692</v>
      </c>
      <c r="P419" s="121">
        <v>1</v>
      </c>
      <c r="Q419" s="146">
        <f>IF(P419/K419&gt;1,100,+P419/K419*100)</f>
        <v>100</v>
      </c>
      <c r="R419" s="123">
        <f>+N419*Q419/100</f>
        <v>13.142857142857142</v>
      </c>
      <c r="S419" s="123">
        <f>IF(M419&lt;=$AG$1,R419,0)</f>
        <v>13.142857142857142</v>
      </c>
      <c r="T419" s="123">
        <f>IF($AG$1&gt;=M419,N419,0)</f>
        <v>13.142857142857142</v>
      </c>
      <c r="U419" s="121"/>
      <c r="V419" s="125" t="str">
        <f>IF(Q419=100,"CUMPLIDA",IF(M419-$AG$1&lt;0,"VENCIDA",IF(M419-$AG$1&lt;=30,"PRÓXIMA A VENCER",IF(Q419&gt;0,"CON AVANCE","EN TERMINO"))))</f>
        <v>CUMPLIDA</v>
      </c>
      <c r="W419" s="125" t="str">
        <f>IF(A419&lt;&gt;"",IF(AC419=1,"VENCIDO",IF(AC419=2,"PRÓXIMO A VENCER",IF(AC419=3,"EN TERMINO",IF(AC419=4,"CON AVANCE",IF(AC419=5,"CUMPLIDO",))))),"")</f>
        <v>CUMPLIDO</v>
      </c>
      <c r="X419" s="180" t="s">
        <v>149</v>
      </c>
      <c r="Y419" s="117" t="str">
        <f t="shared" si="97"/>
        <v>H6D16</v>
      </c>
      <c r="Z419" s="126">
        <f>IF(A419&lt;&gt;"",1,Z418+1)</f>
        <v>1</v>
      </c>
      <c r="AA419" s="126" t="str">
        <f t="shared" si="98"/>
        <v>H6D16 - 1</v>
      </c>
      <c r="AB419" s="127">
        <f t="shared" si="93"/>
        <v>5</v>
      </c>
      <c r="AC419" s="127">
        <f t="shared" si="94"/>
        <v>5</v>
      </c>
      <c r="AD419" s="127" t="str">
        <f>IF(A419&lt;&gt;"",MID(F419,1,FIND(" ",F419,1)-1),AD418)</f>
        <v>H6D16.</v>
      </c>
      <c r="AE419" s="127" t="str">
        <f t="shared" si="95"/>
        <v>H6D16</v>
      </c>
      <c r="AF419" s="183"/>
      <c r="AG419" s="183"/>
    </row>
    <row r="420" spans="1:33" s="184" customFormat="1" ht="350.1" customHeight="1" x14ac:dyDescent="0.2">
      <c r="A420" s="117">
        <f>IF(ISBLANK(D420),"",COUNTA($D$2:D420))</f>
        <v>327</v>
      </c>
      <c r="B420" s="118">
        <f t="shared" si="99"/>
        <v>419</v>
      </c>
      <c r="C420" s="121"/>
      <c r="D420" s="121" t="s">
        <v>711</v>
      </c>
      <c r="E420" s="121" t="s">
        <v>152</v>
      </c>
      <c r="F420" s="120" t="s">
        <v>235</v>
      </c>
      <c r="G420" s="120" t="s">
        <v>153</v>
      </c>
      <c r="H420" s="120" t="s">
        <v>601</v>
      </c>
      <c r="I420" s="120" t="s">
        <v>602</v>
      </c>
      <c r="J420" s="121" t="s">
        <v>600</v>
      </c>
      <c r="K420" s="121">
        <v>2</v>
      </c>
      <c r="L420" s="158">
        <v>43040</v>
      </c>
      <c r="M420" s="158">
        <v>43189</v>
      </c>
      <c r="N420" s="145">
        <f t="shared" si="101"/>
        <v>21.285714285714285</v>
      </c>
      <c r="O420" s="121" t="s">
        <v>1696</v>
      </c>
      <c r="P420" s="121">
        <v>0.66710000000000003</v>
      </c>
      <c r="Q420" s="146">
        <f>IF(P420/K420&gt;1,100,+P420/K420*100)</f>
        <v>33.355000000000004</v>
      </c>
      <c r="R420" s="123">
        <f>+N420*Q420/100</f>
        <v>7.09985</v>
      </c>
      <c r="S420" s="123">
        <f>IF(M420&lt;=$AG$1,R420,0)</f>
        <v>7.09985</v>
      </c>
      <c r="T420" s="123">
        <f>IF($AG$1&gt;=M420,N420,0)</f>
        <v>21.285714285714285</v>
      </c>
      <c r="U420" s="121" t="s">
        <v>1527</v>
      </c>
      <c r="V420" s="125" t="str">
        <f>IF(Q420=100,"CUMPLIDA",IF(M420-$AG$1&lt;0,"VENCIDA",IF(M420-$AG$1&lt;=30,"PRÓXIMA A VENCER",IF(Q420&gt;0,"CON AVANCE","EN TERMINO"))))</f>
        <v>VENCIDA</v>
      </c>
      <c r="W420" s="125" t="str">
        <f>IF(A420&lt;&gt;"",IF(AC420=1,"VENCIDO",IF(AC420=2,"PRÓXIMO A VENCER",IF(AC420=3,"EN TERMINO",IF(AC420=4,"CON AVANCE",IF(AC420=5,"CUMPLIDO",))))),"")</f>
        <v>VENCIDO</v>
      </c>
      <c r="X420" s="180" t="s">
        <v>173</v>
      </c>
      <c r="Y420" s="117" t="str">
        <f t="shared" si="97"/>
        <v>H5ECP</v>
      </c>
      <c r="Z420" s="126">
        <f>IF(A420&lt;&gt;"",1,Z419+1)</f>
        <v>1</v>
      </c>
      <c r="AA420" s="126" t="str">
        <f t="shared" si="98"/>
        <v>H5ECP - 1</v>
      </c>
      <c r="AB420" s="127">
        <f t="shared" si="93"/>
        <v>1</v>
      </c>
      <c r="AC420" s="127">
        <f t="shared" si="94"/>
        <v>1</v>
      </c>
      <c r="AD420" s="127" t="str">
        <f>IF(A420&lt;&gt;"",MID(F420,1,FIND(" ",F420,1)-1),AD419)</f>
        <v>H5ECP.</v>
      </c>
      <c r="AE420" s="127" t="str">
        <f t="shared" si="95"/>
        <v>H5ECP</v>
      </c>
      <c r="AF420" s="183"/>
      <c r="AG420" s="183"/>
    </row>
    <row r="421" spans="1:33" s="184" customFormat="1" ht="350.1" customHeight="1" x14ac:dyDescent="0.2">
      <c r="A421" s="117">
        <f>IF(ISBLANK(D421),"",COUNTA($D$2:D421))</f>
        <v>328</v>
      </c>
      <c r="B421" s="118">
        <f t="shared" si="99"/>
        <v>420</v>
      </c>
      <c r="C421" s="121"/>
      <c r="D421" s="121" t="s">
        <v>711</v>
      </c>
      <c r="E421" s="121" t="s">
        <v>152</v>
      </c>
      <c r="F421" s="120" t="s">
        <v>650</v>
      </c>
      <c r="G421" s="120" t="s">
        <v>154</v>
      </c>
      <c r="H421" s="120" t="s">
        <v>603</v>
      </c>
      <c r="I421" s="120" t="s">
        <v>604</v>
      </c>
      <c r="J421" s="121" t="s">
        <v>600</v>
      </c>
      <c r="K421" s="121">
        <v>2</v>
      </c>
      <c r="L421" s="158">
        <v>43040</v>
      </c>
      <c r="M421" s="158">
        <v>43189</v>
      </c>
      <c r="N421" s="145">
        <f t="shared" si="101"/>
        <v>21.285714285714285</v>
      </c>
      <c r="O421" s="121" t="s">
        <v>1696</v>
      </c>
      <c r="P421" s="121">
        <v>0.85699999999999998</v>
      </c>
      <c r="Q421" s="146">
        <f>IF(P421/K421&gt;1,100,+P421/K421*100)</f>
        <v>42.85</v>
      </c>
      <c r="R421" s="123">
        <f>+N421*Q421/100</f>
        <v>9.1209285714285713</v>
      </c>
      <c r="S421" s="123">
        <f>IF(M421&lt;=$AG$1,R421,0)</f>
        <v>9.1209285714285713</v>
      </c>
      <c r="T421" s="123">
        <f>IF($AG$1&gt;=M421,N421,0)</f>
        <v>21.285714285714285</v>
      </c>
      <c r="U421" s="121"/>
      <c r="V421" s="125" t="str">
        <f>IF(Q421=100,"CUMPLIDA",IF(M421-$AG$1&lt;0,"VENCIDA",IF(M421-$AG$1&lt;=30,"PRÓXIMA A VENCER",IF(Q421&gt;0,"CON AVANCE","EN TERMINO"))))</f>
        <v>VENCIDA</v>
      </c>
      <c r="W421" s="125" t="str">
        <f>IF(A421&lt;&gt;"",IF(AC421=1,"VENCIDO",IF(AC421=2,"PRÓXIMO A VENCER",IF(AC421=3,"EN TERMINO",IF(AC421=4,"CON AVANCE",IF(AC421=5,"CUMPLIDO",))))),"")</f>
        <v>VENCIDO</v>
      </c>
      <c r="X421" s="180" t="s">
        <v>173</v>
      </c>
      <c r="Y421" s="117" t="str">
        <f t="shared" si="97"/>
        <v>H6ECP</v>
      </c>
      <c r="Z421" s="126">
        <f>IF(A421&lt;&gt;"",1,Z420+1)</f>
        <v>1</v>
      </c>
      <c r="AA421" s="126" t="str">
        <f t="shared" si="98"/>
        <v>H6ECP - 1</v>
      </c>
      <c r="AB421" s="127">
        <f t="shared" si="93"/>
        <v>1</v>
      </c>
      <c r="AC421" s="127">
        <f t="shared" si="94"/>
        <v>1</v>
      </c>
      <c r="AD421" s="127" t="str">
        <f>IF(A421&lt;&gt;"",MID(F421,1,FIND(" ",F421,1)-1),AD420)</f>
        <v>H6ECP.</v>
      </c>
      <c r="AE421" s="127" t="str">
        <f t="shared" si="95"/>
        <v>H6ECP</v>
      </c>
      <c r="AF421" s="183"/>
      <c r="AG421" s="183"/>
    </row>
    <row r="422" spans="1:33" s="184" customFormat="1" ht="350.1" customHeight="1" x14ac:dyDescent="0.2">
      <c r="A422" s="117">
        <f>IF(ISBLANK(D422),"",COUNTA($D$2:D422))</f>
        <v>329</v>
      </c>
      <c r="B422" s="118">
        <f t="shared" si="99"/>
        <v>421</v>
      </c>
      <c r="C422" s="121"/>
      <c r="D422" s="121" t="s">
        <v>711</v>
      </c>
      <c r="E422" s="121" t="s">
        <v>21</v>
      </c>
      <c r="F422" s="120" t="s">
        <v>805</v>
      </c>
      <c r="G422" s="120" t="s">
        <v>155</v>
      </c>
      <c r="H422" s="120" t="s">
        <v>807</v>
      </c>
      <c r="I422" s="120" t="s">
        <v>605</v>
      </c>
      <c r="J422" s="121" t="s">
        <v>9</v>
      </c>
      <c r="K422" s="121">
        <v>1</v>
      </c>
      <c r="L422" s="158">
        <v>43040</v>
      </c>
      <c r="M422" s="158">
        <v>43099</v>
      </c>
      <c r="N422" s="145">
        <f t="shared" si="101"/>
        <v>8.4285714285714288</v>
      </c>
      <c r="O422" s="121" t="s">
        <v>1696</v>
      </c>
      <c r="P422" s="121">
        <v>1</v>
      </c>
      <c r="Q422" s="146">
        <f>IF(P422/K422&gt;1,100,+P422/K422*100)</f>
        <v>100</v>
      </c>
      <c r="R422" s="123">
        <f>+N422*Q422/100</f>
        <v>8.4285714285714288</v>
      </c>
      <c r="S422" s="123">
        <f>IF(M422&lt;=$AG$1,R422,0)</f>
        <v>8.4285714285714288</v>
      </c>
      <c r="T422" s="123">
        <f>IF($AG$1&gt;=M422,N422,0)</f>
        <v>8.4285714285714288</v>
      </c>
      <c r="U422" s="121"/>
      <c r="V422" s="125" t="str">
        <f>IF(Q422=100,"CUMPLIDA",IF(M422-$AG$1&lt;0,"VENCIDA",IF(M422-$AG$1&lt;=30,"PRÓXIMA A VENCER",IF(Q422&gt;0,"CON AVANCE","EN TERMINO"))))</f>
        <v>CUMPLIDA</v>
      </c>
      <c r="W422" s="125" t="str">
        <f>IF(A422&lt;&gt;"",IF(AC422=1,"VENCIDO",IF(AC422=2,"PRÓXIMO A VENCER",IF(AC422=3,"EN TERMINO",IF(AC422=4,"CON AVANCE",IF(AC422=5,"CUMPLIDO",))))),"")</f>
        <v>VENCIDO</v>
      </c>
      <c r="X422" s="180" t="s">
        <v>173</v>
      </c>
      <c r="Y422" s="117" t="str">
        <f t="shared" si="97"/>
        <v>H7ECP</v>
      </c>
      <c r="Z422" s="126">
        <f>IF(A422&lt;&gt;"",1,Z421+1)</f>
        <v>1</v>
      </c>
      <c r="AA422" s="126" t="str">
        <f t="shared" si="98"/>
        <v>H7ECP - 1</v>
      </c>
      <c r="AB422" s="127">
        <f t="shared" si="93"/>
        <v>5</v>
      </c>
      <c r="AC422" s="127">
        <f t="shared" si="94"/>
        <v>1</v>
      </c>
      <c r="AD422" s="127" t="str">
        <f>IF(A422&lt;&gt;"",MID(F422,1,FIND(" ",F422,1)-1),AD421)</f>
        <v>H7ECP.</v>
      </c>
      <c r="AE422" s="127" t="str">
        <f t="shared" si="95"/>
        <v>H7ECP</v>
      </c>
      <c r="AF422" s="183"/>
      <c r="AG422" s="183"/>
    </row>
    <row r="423" spans="1:33" s="184" customFormat="1" ht="350.1" customHeight="1" x14ac:dyDescent="0.2">
      <c r="A423" s="117" t="str">
        <f>IF(ISBLANK(D423),"",COUNTA($D$2:D423))</f>
        <v/>
      </c>
      <c r="B423" s="118">
        <f t="shared" si="99"/>
        <v>422</v>
      </c>
      <c r="C423" s="121"/>
      <c r="D423" s="121"/>
      <c r="E423" s="121" t="s">
        <v>21</v>
      </c>
      <c r="F423" s="120" t="s">
        <v>853</v>
      </c>
      <c r="G423" s="120" t="s">
        <v>156</v>
      </c>
      <c r="H423" s="120" t="s">
        <v>806</v>
      </c>
      <c r="I423" s="120" t="s">
        <v>606</v>
      </c>
      <c r="J423" s="121" t="s">
        <v>8</v>
      </c>
      <c r="K423" s="121">
        <v>1</v>
      </c>
      <c r="L423" s="158">
        <v>43040</v>
      </c>
      <c r="M423" s="158">
        <v>43099</v>
      </c>
      <c r="N423" s="145">
        <f t="shared" si="101"/>
        <v>8.4285714285714288</v>
      </c>
      <c r="O423" s="121" t="s">
        <v>1696</v>
      </c>
      <c r="P423" s="121">
        <v>1</v>
      </c>
      <c r="Q423" s="146">
        <f>IF(P423/K423&gt;1,100,+P423/K423*100)</f>
        <v>100</v>
      </c>
      <c r="R423" s="123">
        <f>+N423*Q423/100</f>
        <v>8.4285714285714288</v>
      </c>
      <c r="S423" s="123">
        <f>IF(M423&lt;=$AG$1,R423,0)</f>
        <v>8.4285714285714288</v>
      </c>
      <c r="T423" s="123">
        <f>IF($AG$1&gt;=M423,N423,0)</f>
        <v>8.4285714285714288</v>
      </c>
      <c r="U423" s="121"/>
      <c r="V423" s="125" t="str">
        <f>IF(Q423=100,"CUMPLIDA",IF(M423-$AG$1&lt;0,"VENCIDA",IF(M423-$AG$1&lt;=30,"PRÓXIMA A VENCER",IF(Q423&gt;0,"CON AVANCE","EN TERMINO"))))</f>
        <v>CUMPLIDA</v>
      </c>
      <c r="W423" s="125" t="str">
        <f>IF(A423&lt;&gt;"",IF(AC423=1,"VENCIDO",IF(AC423=2,"PRÓXIMO A VENCER",IF(AC423=3,"EN TERMINO",IF(AC423=4,"CON AVANCE",IF(AC423=5,"CUMPLIDO",))))),"")</f>
        <v/>
      </c>
      <c r="X423" s="180" t="s">
        <v>173</v>
      </c>
      <c r="Y423" s="117" t="str">
        <f t="shared" si="97"/>
        <v>H7ECP</v>
      </c>
      <c r="Z423" s="126">
        <f>IF(A423&lt;&gt;"",1,Z422+1)</f>
        <v>2</v>
      </c>
      <c r="AA423" s="126" t="str">
        <f t="shared" si="98"/>
        <v>H7ECP - 2</v>
      </c>
      <c r="AB423" s="127">
        <f t="shared" si="93"/>
        <v>5</v>
      </c>
      <c r="AC423" s="127">
        <f t="shared" si="94"/>
        <v>1</v>
      </c>
      <c r="AD423" s="127" t="str">
        <f>IF(A423&lt;&gt;"",MID(F423,1,FIND(" ",F423,1)-1),AD422)</f>
        <v>H7ECP.</v>
      </c>
      <c r="AE423" s="127" t="str">
        <f t="shared" si="95"/>
        <v>H7ECP</v>
      </c>
      <c r="AF423" s="183"/>
      <c r="AG423" s="183"/>
    </row>
    <row r="424" spans="1:33" s="184" customFormat="1" ht="350.1" customHeight="1" x14ac:dyDescent="0.2">
      <c r="A424" s="117" t="str">
        <f>IF(ISBLANK(D424),"",COUNTA($D$2:D424))</f>
        <v/>
      </c>
      <c r="B424" s="118">
        <f t="shared" si="99"/>
        <v>423</v>
      </c>
      <c r="C424" s="121"/>
      <c r="D424" s="121"/>
      <c r="E424" s="121" t="s">
        <v>21</v>
      </c>
      <c r="F424" s="120" t="s">
        <v>1626</v>
      </c>
      <c r="G424" s="120" t="s">
        <v>156</v>
      </c>
      <c r="H424" s="120" t="s">
        <v>808</v>
      </c>
      <c r="I424" s="120" t="s">
        <v>607</v>
      </c>
      <c r="J424" s="121" t="s">
        <v>141</v>
      </c>
      <c r="K424" s="121">
        <v>2</v>
      </c>
      <c r="L424" s="158">
        <v>43040</v>
      </c>
      <c r="M424" s="158">
        <v>43189</v>
      </c>
      <c r="N424" s="145">
        <f t="shared" si="101"/>
        <v>21.285714285714285</v>
      </c>
      <c r="O424" s="121" t="s">
        <v>1696</v>
      </c>
      <c r="P424" s="121">
        <v>1</v>
      </c>
      <c r="Q424" s="146">
        <f>IF(P424/K424&gt;1,100,+P424/K424*100)</f>
        <v>50</v>
      </c>
      <c r="R424" s="123">
        <f>+N424*Q424/100</f>
        <v>10.642857142857142</v>
      </c>
      <c r="S424" s="123">
        <f>IF(M424&lt;=$AG$1,R424,0)</f>
        <v>10.642857142857142</v>
      </c>
      <c r="T424" s="123">
        <f>IF($AG$1&gt;=M424,N424,0)</f>
        <v>21.285714285714285</v>
      </c>
      <c r="U424" s="121"/>
      <c r="V424" s="125" t="str">
        <f>IF(Q424=100,"CUMPLIDA",IF(M424-$AG$1&lt;0,"VENCIDA",IF(M424-$AG$1&lt;=30,"PRÓXIMA A VENCER",IF(Q424&gt;0,"CON AVANCE","EN TERMINO"))))</f>
        <v>VENCIDA</v>
      </c>
      <c r="W424" s="125" t="str">
        <f>IF(A424&lt;&gt;"",IF(AC424=1,"VENCIDO",IF(AC424=2,"PRÓXIMO A VENCER",IF(AC424=3,"EN TERMINO",IF(AC424=4,"CON AVANCE",IF(AC424=5,"CUMPLIDO",))))),"")</f>
        <v/>
      </c>
      <c r="X424" s="180" t="s">
        <v>173</v>
      </c>
      <c r="Y424" s="117" t="str">
        <f t="shared" si="97"/>
        <v>H7ECP</v>
      </c>
      <c r="Z424" s="126">
        <f>IF(A424&lt;&gt;"",1,Z423+1)</f>
        <v>3</v>
      </c>
      <c r="AA424" s="126" t="str">
        <f t="shared" si="98"/>
        <v>H7ECP - 3</v>
      </c>
      <c r="AB424" s="127">
        <f t="shared" si="93"/>
        <v>1</v>
      </c>
      <c r="AC424" s="127">
        <f t="shared" si="94"/>
        <v>1</v>
      </c>
      <c r="AD424" s="127" t="str">
        <f>IF(A424&lt;&gt;"",MID(F424,1,FIND(" ",F424,1)-1),AD423)</f>
        <v>H7ECP.</v>
      </c>
      <c r="AE424" s="127" t="str">
        <f t="shared" si="95"/>
        <v>H7ECP</v>
      </c>
      <c r="AF424" s="183"/>
      <c r="AG424" s="183"/>
    </row>
    <row r="425" spans="1:33" s="184" customFormat="1" ht="350.1" customHeight="1" x14ac:dyDescent="0.2">
      <c r="A425" s="117">
        <f>IF(ISBLANK(D425),"",COUNTA($D$2:D425))</f>
        <v>330</v>
      </c>
      <c r="B425" s="118">
        <f t="shared" si="99"/>
        <v>424</v>
      </c>
      <c r="C425" s="121"/>
      <c r="D425" s="121" t="s">
        <v>711</v>
      </c>
      <c r="E425" s="121" t="s">
        <v>21</v>
      </c>
      <c r="F425" s="120" t="s">
        <v>651</v>
      </c>
      <c r="G425" s="120" t="s">
        <v>157</v>
      </c>
      <c r="H425" s="120" t="s">
        <v>608</v>
      </c>
      <c r="I425" s="120" t="s">
        <v>609</v>
      </c>
      <c r="J425" s="121" t="s">
        <v>9</v>
      </c>
      <c r="K425" s="121">
        <v>1</v>
      </c>
      <c r="L425" s="158">
        <v>43040</v>
      </c>
      <c r="M425" s="158">
        <v>43099</v>
      </c>
      <c r="N425" s="145">
        <f t="shared" si="101"/>
        <v>8.4285714285714288</v>
      </c>
      <c r="O425" s="121" t="s">
        <v>1696</v>
      </c>
      <c r="P425" s="121">
        <v>0</v>
      </c>
      <c r="Q425" s="146">
        <f>IF(P425/K425&gt;1,100,+P425/K425*100)</f>
        <v>0</v>
      </c>
      <c r="R425" s="123">
        <f>+N425*Q425/100</f>
        <v>0</v>
      </c>
      <c r="S425" s="123">
        <f>IF(M425&lt;=$AG$1,R425,0)</f>
        <v>0</v>
      </c>
      <c r="T425" s="123">
        <f>IF($AG$1&gt;=M425,N425,0)</f>
        <v>8.4285714285714288</v>
      </c>
      <c r="U425" s="121"/>
      <c r="V425" s="125" t="str">
        <f>IF(Q425=100,"CUMPLIDA",IF(M425-$AG$1&lt;0,"VENCIDA",IF(M425-$AG$1&lt;=30,"PRÓXIMA A VENCER",IF(Q425&gt;0,"CON AVANCE","EN TERMINO"))))</f>
        <v>VENCIDA</v>
      </c>
      <c r="W425" s="125" t="str">
        <f>IF(A425&lt;&gt;"",IF(AC425=1,"VENCIDO",IF(AC425=2,"PRÓXIMO A VENCER",IF(AC425=3,"EN TERMINO",IF(AC425=4,"CON AVANCE",IF(AC425=5,"CUMPLIDO",))))),"")</f>
        <v>VENCIDO</v>
      </c>
      <c r="X425" s="180" t="s">
        <v>173</v>
      </c>
      <c r="Y425" s="117" t="str">
        <f t="shared" si="97"/>
        <v>H8ECP</v>
      </c>
      <c r="Z425" s="126">
        <f>IF(A425&lt;&gt;"",1,Z424+1)</f>
        <v>1</v>
      </c>
      <c r="AA425" s="126" t="str">
        <f t="shared" si="98"/>
        <v>H8ECP - 1</v>
      </c>
      <c r="AB425" s="127">
        <f t="shared" si="93"/>
        <v>1</v>
      </c>
      <c r="AC425" s="127">
        <f t="shared" si="94"/>
        <v>1</v>
      </c>
      <c r="AD425" s="127" t="str">
        <f>IF(A425&lt;&gt;"",MID(F425,1,FIND(" ",F425,1)-1),AD424)</f>
        <v>H8ECP.</v>
      </c>
      <c r="AE425" s="127" t="str">
        <f t="shared" si="95"/>
        <v>H8ECP</v>
      </c>
      <c r="AF425" s="183"/>
      <c r="AG425" s="183"/>
    </row>
    <row r="426" spans="1:33" s="184" customFormat="1" ht="350.1" customHeight="1" x14ac:dyDescent="0.2">
      <c r="A426" s="117">
        <f>IF(ISBLANK(D426),"",COUNTA($D$2:D426))</f>
        <v>331</v>
      </c>
      <c r="B426" s="118">
        <f t="shared" si="99"/>
        <v>425</v>
      </c>
      <c r="C426" s="121"/>
      <c r="D426" s="121" t="s">
        <v>711</v>
      </c>
      <c r="E426" s="121" t="s">
        <v>15</v>
      </c>
      <c r="F426" s="120" t="s">
        <v>737</v>
      </c>
      <c r="G426" s="120" t="s">
        <v>158</v>
      </c>
      <c r="H426" s="120" t="s">
        <v>610</v>
      </c>
      <c r="I426" s="120" t="s">
        <v>611</v>
      </c>
      <c r="J426" s="121" t="s">
        <v>43</v>
      </c>
      <c r="K426" s="121">
        <v>3</v>
      </c>
      <c r="L426" s="158">
        <v>43040</v>
      </c>
      <c r="M426" s="158">
        <v>43342</v>
      </c>
      <c r="N426" s="145">
        <f t="shared" si="101"/>
        <v>43.142857142857146</v>
      </c>
      <c r="O426" s="121" t="s">
        <v>1696</v>
      </c>
      <c r="P426" s="121">
        <v>0</v>
      </c>
      <c r="Q426" s="146">
        <f>IF(P426/K426&gt;1,100,+P426/K426*100)</f>
        <v>0</v>
      </c>
      <c r="R426" s="123">
        <f>+N426*Q426/100</f>
        <v>0</v>
      </c>
      <c r="S426" s="123">
        <f>IF(M426&lt;=$AG$1,R426,0)</f>
        <v>0</v>
      </c>
      <c r="T426" s="123">
        <f>IF($AG$1&gt;=M426,N426,0)</f>
        <v>43.142857142857146</v>
      </c>
      <c r="U426" s="121"/>
      <c r="V426" s="125" t="str">
        <f>IF(Q426=100,"CUMPLIDA",IF(M426-$AG$1&lt;0,"VENCIDA",IF(M426-$AG$1&lt;=30,"PRÓXIMA A VENCER",IF(Q426&gt;0,"CON AVANCE","EN TERMINO"))))</f>
        <v>VENCIDA</v>
      </c>
      <c r="W426" s="125" t="str">
        <f>IF(A426&lt;&gt;"",IF(AC426=1,"VENCIDO",IF(AC426=2,"PRÓXIMO A VENCER",IF(AC426=3,"EN TERMINO",IF(AC426=4,"CON AVANCE",IF(AC426=5,"CUMPLIDO",))))),"")</f>
        <v>VENCIDO</v>
      </c>
      <c r="X426" s="180" t="s">
        <v>173</v>
      </c>
      <c r="Y426" s="117" t="str">
        <f t="shared" si="97"/>
        <v>H10ECP</v>
      </c>
      <c r="Z426" s="126">
        <f>IF(A426&lt;&gt;"",1,Z425+1)</f>
        <v>1</v>
      </c>
      <c r="AA426" s="126" t="str">
        <f t="shared" si="98"/>
        <v>H10ECP - 1</v>
      </c>
      <c r="AB426" s="127">
        <f t="shared" si="93"/>
        <v>1</v>
      </c>
      <c r="AC426" s="127">
        <f t="shared" si="94"/>
        <v>1</v>
      </c>
      <c r="AD426" s="127" t="str">
        <f>IF(A426&lt;&gt;"",MID(F426,1,FIND(" ",F426,1)-1),AD425)</f>
        <v>H10ECP.</v>
      </c>
      <c r="AE426" s="127" t="str">
        <f t="shared" si="95"/>
        <v>H10ECP</v>
      </c>
      <c r="AF426" s="183"/>
      <c r="AG426" s="183"/>
    </row>
    <row r="427" spans="1:33" s="184" customFormat="1" ht="350.1" customHeight="1" x14ac:dyDescent="0.2">
      <c r="A427" s="117">
        <f>IF(ISBLANK(D427),"",COUNTA($D$2:D427))</f>
        <v>332</v>
      </c>
      <c r="B427" s="118">
        <f t="shared" si="99"/>
        <v>426</v>
      </c>
      <c r="C427" s="121"/>
      <c r="D427" s="121" t="s">
        <v>838</v>
      </c>
      <c r="E427" s="121" t="s">
        <v>15</v>
      </c>
      <c r="F427" s="120" t="s">
        <v>516</v>
      </c>
      <c r="G427" s="120" t="s">
        <v>159</v>
      </c>
      <c r="H427" s="120" t="s">
        <v>520</v>
      </c>
      <c r="I427" s="120" t="s">
        <v>518</v>
      </c>
      <c r="J427" s="121" t="s">
        <v>519</v>
      </c>
      <c r="K427" s="121">
        <v>2</v>
      </c>
      <c r="L427" s="158">
        <v>43040</v>
      </c>
      <c r="M427" s="158">
        <v>43099</v>
      </c>
      <c r="N427" s="145">
        <f t="shared" si="101"/>
        <v>8.4285714285714288</v>
      </c>
      <c r="O427" s="140" t="s">
        <v>1694</v>
      </c>
      <c r="P427" s="121">
        <v>2</v>
      </c>
      <c r="Q427" s="146">
        <f>IF(P427/K427&gt;1,100,+P427/K427*100)</f>
        <v>100</v>
      </c>
      <c r="R427" s="123">
        <f>+N427*Q427/100</f>
        <v>8.4285714285714288</v>
      </c>
      <c r="S427" s="123">
        <f>IF(M427&lt;=$AG$1,R427,0)</f>
        <v>8.4285714285714288</v>
      </c>
      <c r="T427" s="123">
        <f>IF($AG$1&gt;=M427,N427,0)</f>
        <v>8.4285714285714288</v>
      </c>
      <c r="U427" s="121"/>
      <c r="V427" s="125" t="str">
        <f>IF(Q427=100,"CUMPLIDA",IF(M427-$AG$1&lt;0,"VENCIDA",IF(M427-$AG$1&lt;=30,"PRÓXIMA A VENCER",IF(Q427&gt;0,"CON AVANCE","EN TERMINO"))))</f>
        <v>CUMPLIDA</v>
      </c>
      <c r="W427" s="125" t="str">
        <f>IF(A427&lt;&gt;"",IF(AC427=1,"VENCIDO",IF(AC427=2,"PRÓXIMO A VENCER",IF(AC427=3,"EN TERMINO",IF(AC427=4,"CON AVANCE",IF(AC427=5,"CUMPLIDO",))))),"")</f>
        <v>CUMPLIDO</v>
      </c>
      <c r="X427" s="180" t="s">
        <v>173</v>
      </c>
      <c r="Y427" s="117" t="str">
        <f t="shared" si="97"/>
        <v>H11ECP</v>
      </c>
      <c r="Z427" s="126">
        <f>IF(A427&lt;&gt;"",1,Z426+1)</f>
        <v>1</v>
      </c>
      <c r="AA427" s="126" t="str">
        <f t="shared" si="98"/>
        <v>H11ECP - 1</v>
      </c>
      <c r="AB427" s="127">
        <f t="shared" si="93"/>
        <v>5</v>
      </c>
      <c r="AC427" s="127">
        <f t="shared" si="94"/>
        <v>5</v>
      </c>
      <c r="AD427" s="127" t="str">
        <f>IF(A427&lt;&gt;"",MID(F427,1,FIND(" ",F427,1)-1),AD426)</f>
        <v>H11ECP.</v>
      </c>
      <c r="AE427" s="127" t="str">
        <f t="shared" si="95"/>
        <v>H11ECP</v>
      </c>
      <c r="AF427" s="183"/>
      <c r="AG427" s="183"/>
    </row>
    <row r="428" spans="1:33" s="184" customFormat="1" ht="350.1" customHeight="1" x14ac:dyDescent="0.2">
      <c r="A428" s="117" t="str">
        <f>IF(ISBLANK(D428),"",COUNTA($D$2:D428))</f>
        <v/>
      </c>
      <c r="B428" s="118">
        <f t="shared" si="99"/>
        <v>427</v>
      </c>
      <c r="C428" s="121"/>
      <c r="D428" s="121"/>
      <c r="E428" s="121" t="s">
        <v>15</v>
      </c>
      <c r="F428" s="120" t="s">
        <v>517</v>
      </c>
      <c r="G428" s="120" t="s">
        <v>159</v>
      </c>
      <c r="H428" s="120" t="s">
        <v>521</v>
      </c>
      <c r="I428" s="120" t="s">
        <v>253</v>
      </c>
      <c r="J428" s="121" t="s">
        <v>548</v>
      </c>
      <c r="K428" s="126">
        <v>2</v>
      </c>
      <c r="L428" s="188">
        <v>43040</v>
      </c>
      <c r="M428" s="188">
        <v>43099</v>
      </c>
      <c r="N428" s="145">
        <f t="shared" si="101"/>
        <v>8.4285714285714288</v>
      </c>
      <c r="O428" s="121" t="s">
        <v>1689</v>
      </c>
      <c r="P428" s="121">
        <v>2</v>
      </c>
      <c r="Q428" s="146">
        <f>IF(P428/K428&gt;1,100,+P428/K428*100)</f>
        <v>100</v>
      </c>
      <c r="R428" s="123">
        <f>+N428*Q428/100</f>
        <v>8.4285714285714288</v>
      </c>
      <c r="S428" s="123">
        <f>IF(M428&lt;=$AG$1,R428,0)</f>
        <v>8.4285714285714288</v>
      </c>
      <c r="T428" s="123">
        <f>IF($AG$1&gt;=M428,N428,0)</f>
        <v>8.4285714285714288</v>
      </c>
      <c r="U428" s="121"/>
      <c r="V428" s="125" t="str">
        <f>IF(Q428=100,"CUMPLIDA",IF(M428-$AG$1&lt;0,"VENCIDA",IF(M428-$AG$1&lt;=30,"PRÓXIMA A VENCER",IF(Q428&gt;0,"CON AVANCE","EN TERMINO"))))</f>
        <v>CUMPLIDA</v>
      </c>
      <c r="W428" s="125" t="str">
        <f>IF(A428&lt;&gt;"",IF(AC428=1,"VENCIDO",IF(AC428=2,"PRÓXIMO A VENCER",IF(AC428=3,"EN TERMINO",IF(AC428=4,"CON AVANCE",IF(AC428=5,"CUMPLIDO",))))),"")</f>
        <v/>
      </c>
      <c r="X428" s="180" t="s">
        <v>173</v>
      </c>
      <c r="Y428" s="117" t="str">
        <f t="shared" si="97"/>
        <v>H11ECP</v>
      </c>
      <c r="Z428" s="126">
        <f>IF(A428&lt;&gt;"",1,Z427+1)</f>
        <v>2</v>
      </c>
      <c r="AA428" s="126" t="str">
        <f t="shared" si="98"/>
        <v>H11ECP - 2</v>
      </c>
      <c r="AB428" s="127">
        <f t="shared" si="93"/>
        <v>5</v>
      </c>
      <c r="AC428" s="127">
        <f t="shared" si="94"/>
        <v>5</v>
      </c>
      <c r="AD428" s="127" t="str">
        <f>IF(A428&lt;&gt;"",MID(F428,1,FIND(" ",F428,1)-1),AD427)</f>
        <v>H11ECP.</v>
      </c>
      <c r="AE428" s="127" t="str">
        <f t="shared" si="95"/>
        <v>H11ECP</v>
      </c>
      <c r="AF428" s="183"/>
      <c r="AG428" s="183"/>
    </row>
    <row r="429" spans="1:33" s="184" customFormat="1" ht="350.1" customHeight="1" x14ac:dyDescent="0.2">
      <c r="A429" s="117">
        <f>IF(ISBLANK(D429),"",COUNTA($D$2:D429))</f>
        <v>333</v>
      </c>
      <c r="B429" s="118">
        <f t="shared" si="99"/>
        <v>428</v>
      </c>
      <c r="C429" s="121"/>
      <c r="D429" s="121" t="s">
        <v>838</v>
      </c>
      <c r="E429" s="121" t="s">
        <v>21</v>
      </c>
      <c r="F429" s="120" t="s">
        <v>236</v>
      </c>
      <c r="G429" s="120" t="s">
        <v>160</v>
      </c>
      <c r="H429" s="120" t="s">
        <v>1195</v>
      </c>
      <c r="I429" s="120" t="s">
        <v>1155</v>
      </c>
      <c r="J429" s="121" t="s">
        <v>1156</v>
      </c>
      <c r="K429" s="121">
        <v>1</v>
      </c>
      <c r="L429" s="158">
        <v>43862</v>
      </c>
      <c r="M429" s="158">
        <v>43979</v>
      </c>
      <c r="N429" s="145">
        <f t="shared" si="101"/>
        <v>16.714285714285715</v>
      </c>
      <c r="O429" s="121" t="s">
        <v>1700</v>
      </c>
      <c r="P429" s="121">
        <v>1</v>
      </c>
      <c r="Q429" s="146">
        <f>IF(P429/K429&gt;1,100,+P429/K429*100)</f>
        <v>100</v>
      </c>
      <c r="R429" s="123">
        <f>+N429*Q429/100</f>
        <v>16.714285714285715</v>
      </c>
      <c r="S429" s="123">
        <f>IF(M429&lt;=$AG$1,R429,0)</f>
        <v>16.714285714285715</v>
      </c>
      <c r="T429" s="123">
        <f>IF($AG$1&gt;=M429,N429,0)</f>
        <v>16.714285714285715</v>
      </c>
      <c r="U429" s="121"/>
      <c r="V429" s="125" t="str">
        <f>IF(Q429=100,"CUMPLIDA",IF(M429-$AG$1&lt;0,"VENCIDA",IF(M429-$AG$1&lt;=30,"PRÓXIMA A VENCER",IF(Q429&gt;0,"CON AVANCE","EN TERMINO"))))</f>
        <v>CUMPLIDA</v>
      </c>
      <c r="W429" s="125" t="str">
        <f>IF(A429&lt;&gt;"",IF(AC429=1,"VENCIDO",IF(AC429=2,"PRÓXIMO A VENCER",IF(AC429=3,"EN TERMINO",IF(AC429=4,"CON AVANCE",IF(AC429=5,"CUMPLIDO",))))),"")</f>
        <v>CUMPLIDO</v>
      </c>
      <c r="X429" s="180" t="s">
        <v>173</v>
      </c>
      <c r="Y429" s="117" t="str">
        <f t="shared" si="97"/>
        <v>H12ECP</v>
      </c>
      <c r="Z429" s="126">
        <f>IF(A429&lt;&gt;"",1,Z428+1)</f>
        <v>1</v>
      </c>
      <c r="AA429" s="126" t="str">
        <f t="shared" si="98"/>
        <v>H12ECP - 1</v>
      </c>
      <c r="AB429" s="127">
        <f t="shared" si="93"/>
        <v>5</v>
      </c>
      <c r="AC429" s="127">
        <f t="shared" si="94"/>
        <v>5</v>
      </c>
      <c r="AD429" s="127" t="str">
        <f>IF(A429&lt;&gt;"",MID(F429,1,FIND(" ",F429,1)-1),AD428)</f>
        <v>H12ECP.</v>
      </c>
      <c r="AE429" s="127" t="str">
        <f t="shared" si="95"/>
        <v>H12ECP</v>
      </c>
      <c r="AF429" s="183"/>
      <c r="AG429" s="183"/>
    </row>
    <row r="430" spans="1:33" s="184" customFormat="1" ht="350.1" customHeight="1" x14ac:dyDescent="0.2">
      <c r="A430" s="117">
        <f>IF(ISBLANK(D430),"",COUNTA($D$2:D430))</f>
        <v>334</v>
      </c>
      <c r="B430" s="118">
        <f t="shared" si="99"/>
        <v>429</v>
      </c>
      <c r="C430" s="121"/>
      <c r="D430" s="121" t="s">
        <v>711</v>
      </c>
      <c r="E430" s="121" t="s">
        <v>25</v>
      </c>
      <c r="F430" s="120" t="s">
        <v>738</v>
      </c>
      <c r="G430" s="120" t="s">
        <v>161</v>
      </c>
      <c r="H430" s="120" t="s">
        <v>522</v>
      </c>
      <c r="I430" s="120" t="s">
        <v>523</v>
      </c>
      <c r="J430" s="121" t="s">
        <v>390</v>
      </c>
      <c r="K430" s="121">
        <v>1</v>
      </c>
      <c r="L430" s="158">
        <v>43115</v>
      </c>
      <c r="M430" s="158">
        <v>43159</v>
      </c>
      <c r="N430" s="145">
        <f t="shared" si="101"/>
        <v>6.2857142857142856</v>
      </c>
      <c r="O430" s="140" t="s">
        <v>1694</v>
      </c>
      <c r="P430" s="121">
        <v>1</v>
      </c>
      <c r="Q430" s="146">
        <f>IF(P430/K430&gt;1,100,+P430/K430*100)</f>
        <v>100</v>
      </c>
      <c r="R430" s="123">
        <f>+N430*Q430/100</f>
        <v>6.2857142857142856</v>
      </c>
      <c r="S430" s="123">
        <f>IF(M430&lt;=$AG$1,R430,0)</f>
        <v>6.2857142857142856</v>
      </c>
      <c r="T430" s="123">
        <f>IF($AG$1&gt;=M430,N430,0)</f>
        <v>6.2857142857142856</v>
      </c>
      <c r="U430" s="121"/>
      <c r="V430" s="125" t="str">
        <f>IF(Q430=100,"CUMPLIDA",IF(M430-$AG$1&lt;0,"VENCIDA",IF(M430-$AG$1&lt;=30,"PRÓXIMA A VENCER",IF(Q430&gt;0,"CON AVANCE","EN TERMINO"))))</f>
        <v>CUMPLIDA</v>
      </c>
      <c r="W430" s="125" t="str">
        <f>IF(A430&lt;&gt;"",IF(AC430=1,"VENCIDO",IF(AC430=2,"PRÓXIMO A VENCER",IF(AC430=3,"EN TERMINO",IF(AC430=4,"CON AVANCE",IF(AC430=5,"CUMPLIDO",))))),"")</f>
        <v>CUMPLIDO</v>
      </c>
      <c r="X430" s="180" t="s">
        <v>173</v>
      </c>
      <c r="Y430" s="117" t="str">
        <f t="shared" si="97"/>
        <v>H13ECP</v>
      </c>
      <c r="Z430" s="126">
        <f>IF(A430&lt;&gt;"",1,Z429+1)</f>
        <v>1</v>
      </c>
      <c r="AA430" s="126" t="str">
        <f t="shared" si="98"/>
        <v>H13ECP - 1</v>
      </c>
      <c r="AB430" s="127">
        <f t="shared" si="93"/>
        <v>5</v>
      </c>
      <c r="AC430" s="127">
        <f t="shared" si="94"/>
        <v>5</v>
      </c>
      <c r="AD430" s="127" t="str">
        <f>IF(A430&lt;&gt;"",MID(F430,1,FIND(" ",F430,1)-1),AD429)</f>
        <v>H13ECP.</v>
      </c>
      <c r="AE430" s="127" t="str">
        <f t="shared" si="95"/>
        <v>H13ECP</v>
      </c>
      <c r="AF430" s="183"/>
      <c r="AG430" s="183"/>
    </row>
    <row r="431" spans="1:33" s="184" customFormat="1" ht="350.1" customHeight="1" x14ac:dyDescent="0.2">
      <c r="A431" s="117">
        <f>IF(ISBLANK(D431),"",COUNTA($D$2:D431))</f>
        <v>335</v>
      </c>
      <c r="B431" s="118">
        <f t="shared" si="99"/>
        <v>430</v>
      </c>
      <c r="C431" s="121"/>
      <c r="D431" s="121" t="s">
        <v>829</v>
      </c>
      <c r="E431" s="121" t="s">
        <v>15</v>
      </c>
      <c r="F431" s="120" t="s">
        <v>430</v>
      </c>
      <c r="G431" s="120" t="s">
        <v>162</v>
      </c>
      <c r="H431" s="120" t="s">
        <v>431</v>
      </c>
      <c r="I431" s="120" t="s">
        <v>426</v>
      </c>
      <c r="J431" s="121" t="s">
        <v>427</v>
      </c>
      <c r="K431" s="121">
        <v>1</v>
      </c>
      <c r="L431" s="158">
        <v>43040</v>
      </c>
      <c r="M431" s="158">
        <v>43281</v>
      </c>
      <c r="N431" s="145">
        <f t="shared" si="101"/>
        <v>34.428571428571431</v>
      </c>
      <c r="O431" s="121" t="s">
        <v>1691</v>
      </c>
      <c r="P431" s="121">
        <v>1</v>
      </c>
      <c r="Q431" s="146">
        <f>IF(P431/K431&gt;1,100,+P431/K431*100)</f>
        <v>100</v>
      </c>
      <c r="R431" s="123">
        <f>+N431*Q431/100</f>
        <v>34.428571428571431</v>
      </c>
      <c r="S431" s="123">
        <f>IF(M431&lt;=$AG$1,R431,0)</f>
        <v>34.428571428571431</v>
      </c>
      <c r="T431" s="123">
        <f>IF($AG$1&gt;=M431,N431,0)</f>
        <v>34.428571428571431</v>
      </c>
      <c r="U431" s="121"/>
      <c r="V431" s="125" t="str">
        <f>IF(Q431=100,"CUMPLIDA",IF(M431-$AG$1&lt;0,"VENCIDA",IF(M431-$AG$1&lt;=30,"PRÓXIMA A VENCER",IF(Q431&gt;0,"CON AVANCE","EN TERMINO"))))</f>
        <v>CUMPLIDA</v>
      </c>
      <c r="W431" s="125" t="str">
        <f>IF(A431&lt;&gt;"",IF(AC431=1,"VENCIDO",IF(AC431=2,"PRÓXIMO A VENCER",IF(AC431=3,"EN TERMINO",IF(AC431=4,"CON AVANCE",IF(AC431=5,"CUMPLIDO",))))),"")</f>
        <v>CUMPLIDO</v>
      </c>
      <c r="X431" s="180" t="s">
        <v>173</v>
      </c>
      <c r="Y431" s="117" t="str">
        <f t="shared" si="97"/>
        <v>H15ECP</v>
      </c>
      <c r="Z431" s="126">
        <f>IF(A431&lt;&gt;"",1,Z430+1)</f>
        <v>1</v>
      </c>
      <c r="AA431" s="126" t="str">
        <f t="shared" si="98"/>
        <v>H15ECP - 1</v>
      </c>
      <c r="AB431" s="127">
        <f t="shared" si="93"/>
        <v>5</v>
      </c>
      <c r="AC431" s="127">
        <f t="shared" si="94"/>
        <v>5</v>
      </c>
      <c r="AD431" s="127" t="str">
        <f>IF(A431&lt;&gt;"",MID(F431,1,FIND(" ",F431,1)-1),AD430)</f>
        <v>H15ECP.</v>
      </c>
      <c r="AE431" s="127" t="str">
        <f t="shared" si="95"/>
        <v>H15ECP</v>
      </c>
      <c r="AF431" s="183"/>
      <c r="AG431" s="183"/>
    </row>
    <row r="432" spans="1:33" s="184" customFormat="1" ht="350.1" customHeight="1" x14ac:dyDescent="0.2">
      <c r="A432" s="117" t="str">
        <f>IF(ISBLANK(D432),"",COUNTA($D$2:D432))</f>
        <v/>
      </c>
      <c r="B432" s="118">
        <f t="shared" si="99"/>
        <v>431</v>
      </c>
      <c r="C432" s="121"/>
      <c r="D432" s="121"/>
      <c r="E432" s="121" t="s">
        <v>15</v>
      </c>
      <c r="F432" s="120" t="s">
        <v>673</v>
      </c>
      <c r="G432" s="120" t="s">
        <v>163</v>
      </c>
      <c r="H432" s="120" t="s">
        <v>432</v>
      </c>
      <c r="I432" s="120" t="s">
        <v>428</v>
      </c>
      <c r="J432" s="121" t="s">
        <v>9</v>
      </c>
      <c r="K432" s="121">
        <v>3</v>
      </c>
      <c r="L432" s="158">
        <v>43040</v>
      </c>
      <c r="M432" s="158">
        <v>43403</v>
      </c>
      <c r="N432" s="145">
        <f t="shared" si="101"/>
        <v>51.857142857142854</v>
      </c>
      <c r="O432" s="121" t="s">
        <v>1691</v>
      </c>
      <c r="P432" s="121">
        <v>3</v>
      </c>
      <c r="Q432" s="146">
        <f>IF(P432/K432&gt;1,100,+P432/K432*100)</f>
        <v>100</v>
      </c>
      <c r="R432" s="123">
        <f>+N432*Q432/100</f>
        <v>51.857142857142854</v>
      </c>
      <c r="S432" s="123">
        <f>IF(M432&lt;=$AG$1,R432,0)</f>
        <v>51.857142857142854</v>
      </c>
      <c r="T432" s="123">
        <f>IF($AG$1&gt;=M432,N432,0)</f>
        <v>51.857142857142854</v>
      </c>
      <c r="U432" s="121"/>
      <c r="V432" s="125" t="str">
        <f>IF(Q432=100,"CUMPLIDA",IF(M432-$AG$1&lt;0,"VENCIDA",IF(M432-$AG$1&lt;=30,"PRÓXIMA A VENCER",IF(Q432&gt;0,"CON AVANCE","EN TERMINO"))))</f>
        <v>CUMPLIDA</v>
      </c>
      <c r="W432" s="125" t="str">
        <f>IF(A432&lt;&gt;"",IF(AC432=1,"VENCIDO",IF(AC432=2,"PRÓXIMO A VENCER",IF(AC432=3,"EN TERMINO",IF(AC432=4,"CON AVANCE",IF(AC432=5,"CUMPLIDO",))))),"")</f>
        <v/>
      </c>
      <c r="X432" s="180" t="s">
        <v>173</v>
      </c>
      <c r="Y432" s="117" t="str">
        <f t="shared" si="97"/>
        <v>H15ECP</v>
      </c>
      <c r="Z432" s="126">
        <f>IF(A432&lt;&gt;"",1,Z431+1)</f>
        <v>2</v>
      </c>
      <c r="AA432" s="126" t="str">
        <f t="shared" si="98"/>
        <v>H15ECP - 2</v>
      </c>
      <c r="AB432" s="127">
        <f t="shared" si="93"/>
        <v>5</v>
      </c>
      <c r="AC432" s="127">
        <f t="shared" si="94"/>
        <v>5</v>
      </c>
      <c r="AD432" s="127" t="str">
        <f>IF(A432&lt;&gt;"",MID(F432,1,FIND(" ",F432,1)-1),AD431)</f>
        <v>H15ECP.</v>
      </c>
      <c r="AE432" s="127" t="str">
        <f t="shared" si="95"/>
        <v>H15ECP</v>
      </c>
      <c r="AF432" s="183"/>
      <c r="AG432" s="183"/>
    </row>
    <row r="433" spans="1:33" s="184" customFormat="1" ht="350.1" customHeight="1" x14ac:dyDescent="0.2">
      <c r="A433" s="117" t="str">
        <f>IF(ISBLANK(D433),"",COUNTA($D$2:D433))</f>
        <v/>
      </c>
      <c r="B433" s="118">
        <f t="shared" si="99"/>
        <v>432</v>
      </c>
      <c r="C433" s="121"/>
      <c r="D433" s="121"/>
      <c r="E433" s="121" t="s">
        <v>15</v>
      </c>
      <c r="F433" s="120" t="s">
        <v>1669</v>
      </c>
      <c r="G433" s="120" t="s">
        <v>40</v>
      </c>
      <c r="H433" s="120" t="s">
        <v>433</v>
      </c>
      <c r="I433" s="189" t="s">
        <v>1539</v>
      </c>
      <c r="J433" s="121" t="s">
        <v>9</v>
      </c>
      <c r="K433" s="121">
        <v>2</v>
      </c>
      <c r="L433" s="158">
        <v>43040</v>
      </c>
      <c r="M433" s="158">
        <v>43403</v>
      </c>
      <c r="N433" s="145">
        <f t="shared" si="101"/>
        <v>51.857142857142854</v>
      </c>
      <c r="O433" s="121" t="s">
        <v>1691</v>
      </c>
      <c r="P433" s="121">
        <v>2</v>
      </c>
      <c r="Q433" s="146">
        <f>IF(P433/K433&gt;1,100,+P433/K433*100)</f>
        <v>100</v>
      </c>
      <c r="R433" s="123">
        <f>+N433*Q433/100</f>
        <v>51.857142857142854</v>
      </c>
      <c r="S433" s="123">
        <f>IF(M433&lt;=$AG$1,R433,0)</f>
        <v>51.857142857142854</v>
      </c>
      <c r="T433" s="123">
        <f>IF($AG$1&gt;=M433,N433,0)</f>
        <v>51.857142857142854</v>
      </c>
      <c r="U433" s="121"/>
      <c r="V433" s="125" t="str">
        <f>IF(Q433=100,"CUMPLIDA",IF(M433-$AG$1&lt;0,"VENCIDA",IF(M433-$AG$1&lt;=30,"PRÓXIMA A VENCER",IF(Q433&gt;0,"CON AVANCE","EN TERMINO"))))</f>
        <v>CUMPLIDA</v>
      </c>
      <c r="W433" s="125" t="str">
        <f>IF(A433&lt;&gt;"",IF(AC433=1,"VENCIDO",IF(AC433=2,"PRÓXIMO A VENCER",IF(AC433=3,"EN TERMINO",IF(AC433=4,"CON AVANCE",IF(AC433=5,"CUMPLIDO",))))),"")</f>
        <v/>
      </c>
      <c r="X433" s="180" t="s">
        <v>173</v>
      </c>
      <c r="Y433" s="117" t="str">
        <f t="shared" si="97"/>
        <v>H15ECP</v>
      </c>
      <c r="Z433" s="126">
        <f>IF(A433&lt;&gt;"",1,Z432+1)</f>
        <v>3</v>
      </c>
      <c r="AA433" s="126" t="str">
        <f t="shared" si="98"/>
        <v>H15ECP - 3</v>
      </c>
      <c r="AB433" s="127">
        <f t="shared" si="93"/>
        <v>5</v>
      </c>
      <c r="AC433" s="127">
        <f t="shared" si="94"/>
        <v>5</v>
      </c>
      <c r="AD433" s="127" t="str">
        <f>IF(A433&lt;&gt;"",MID(F433,1,FIND(" ",F433,1)-1),AD432)</f>
        <v>H15ECP.</v>
      </c>
      <c r="AE433" s="127" t="str">
        <f t="shared" si="95"/>
        <v>H15ECP</v>
      </c>
      <c r="AF433" s="183"/>
      <c r="AG433" s="183"/>
    </row>
    <row r="434" spans="1:33" s="184" customFormat="1" ht="350.1" customHeight="1" x14ac:dyDescent="0.2">
      <c r="A434" s="117" t="str">
        <f>IF(ISBLANK(D434),"",COUNTA($D$2:D434))</f>
        <v/>
      </c>
      <c r="B434" s="118">
        <f t="shared" si="99"/>
        <v>433</v>
      </c>
      <c r="C434" s="121"/>
      <c r="D434" s="121"/>
      <c r="E434" s="121" t="s">
        <v>15</v>
      </c>
      <c r="F434" s="120" t="s">
        <v>434</v>
      </c>
      <c r="G434" s="120" t="s">
        <v>177</v>
      </c>
      <c r="H434" s="120" t="s">
        <v>994</v>
      </c>
      <c r="I434" s="120" t="s">
        <v>429</v>
      </c>
      <c r="J434" s="121" t="s">
        <v>9</v>
      </c>
      <c r="K434" s="121">
        <v>3</v>
      </c>
      <c r="L434" s="158">
        <v>43040</v>
      </c>
      <c r="M434" s="158">
        <v>43403</v>
      </c>
      <c r="N434" s="145">
        <f t="shared" si="101"/>
        <v>51.857142857142854</v>
      </c>
      <c r="O434" s="121" t="s">
        <v>1691</v>
      </c>
      <c r="P434" s="121">
        <v>3</v>
      </c>
      <c r="Q434" s="146">
        <f>IF(P434/K434&gt;1,100,+P434/K434*100)</f>
        <v>100</v>
      </c>
      <c r="R434" s="123">
        <f>+N434*Q434/100</f>
        <v>51.857142857142854</v>
      </c>
      <c r="S434" s="123">
        <f>IF(M434&lt;=$AG$1,R434,0)</f>
        <v>51.857142857142854</v>
      </c>
      <c r="T434" s="123">
        <f>IF($AG$1&gt;=M434,N434,0)</f>
        <v>51.857142857142854</v>
      </c>
      <c r="U434" s="121"/>
      <c r="V434" s="125" t="str">
        <f>IF(Q434=100,"CUMPLIDA",IF(M434-$AG$1&lt;0,"VENCIDA",IF(M434-$AG$1&lt;=30,"PRÓXIMA A VENCER",IF(Q434&gt;0,"CON AVANCE","EN TERMINO"))))</f>
        <v>CUMPLIDA</v>
      </c>
      <c r="W434" s="125" t="str">
        <f>IF(A434&lt;&gt;"",IF(AC434=1,"VENCIDO",IF(AC434=2,"PRÓXIMO A VENCER",IF(AC434=3,"EN TERMINO",IF(AC434=4,"CON AVANCE",IF(AC434=5,"CUMPLIDO",))))),"")</f>
        <v/>
      </c>
      <c r="X434" s="180" t="s">
        <v>173</v>
      </c>
      <c r="Y434" s="117" t="str">
        <f t="shared" si="97"/>
        <v>H15ECP</v>
      </c>
      <c r="Z434" s="126">
        <f>IF(A434&lt;&gt;"",1,Z433+1)</f>
        <v>4</v>
      </c>
      <c r="AA434" s="126" t="str">
        <f t="shared" si="98"/>
        <v>H15ECP - 4</v>
      </c>
      <c r="AB434" s="127">
        <f t="shared" si="93"/>
        <v>5</v>
      </c>
      <c r="AC434" s="127">
        <f t="shared" si="94"/>
        <v>5</v>
      </c>
      <c r="AD434" s="127" t="str">
        <f>IF(A434&lt;&gt;"",MID(F434,1,FIND(" ",F434,1)-1),AD433)</f>
        <v>H15ECP.</v>
      </c>
      <c r="AE434" s="127" t="str">
        <f t="shared" si="95"/>
        <v>H15ECP</v>
      </c>
      <c r="AF434" s="183"/>
      <c r="AG434" s="183"/>
    </row>
    <row r="435" spans="1:33" s="184" customFormat="1" ht="350.1" customHeight="1" x14ac:dyDescent="0.2">
      <c r="A435" s="117">
        <f>IF(ISBLANK(D435),"",COUNTA($D$2:D435))</f>
        <v>336</v>
      </c>
      <c r="B435" s="118">
        <f t="shared" si="99"/>
        <v>434</v>
      </c>
      <c r="C435" s="121"/>
      <c r="D435" s="121" t="s">
        <v>1260</v>
      </c>
      <c r="E435" s="121" t="s">
        <v>15</v>
      </c>
      <c r="F435" s="120" t="s">
        <v>705</v>
      </c>
      <c r="G435" s="120" t="s">
        <v>164</v>
      </c>
      <c r="H435" s="120" t="s">
        <v>526</v>
      </c>
      <c r="I435" s="120" t="s">
        <v>530</v>
      </c>
      <c r="J435" s="121" t="s">
        <v>524</v>
      </c>
      <c r="K435" s="121">
        <v>1</v>
      </c>
      <c r="L435" s="158">
        <v>43040</v>
      </c>
      <c r="M435" s="158">
        <v>43069</v>
      </c>
      <c r="N435" s="145">
        <f t="shared" si="101"/>
        <v>4.1428571428571432</v>
      </c>
      <c r="O435" s="140" t="s">
        <v>1694</v>
      </c>
      <c r="P435" s="121">
        <v>1</v>
      </c>
      <c r="Q435" s="146">
        <f>IF(P435/K435&gt;1,100,+P435/K435*100)</f>
        <v>100</v>
      </c>
      <c r="R435" s="123">
        <f>+N435*Q435/100</f>
        <v>4.1428571428571432</v>
      </c>
      <c r="S435" s="123">
        <f>IF(M435&lt;=$AG$1,R435,0)</f>
        <v>4.1428571428571432</v>
      </c>
      <c r="T435" s="123">
        <f>IF($AG$1&gt;=M435,N435,0)</f>
        <v>4.1428571428571432</v>
      </c>
      <c r="U435" s="121"/>
      <c r="V435" s="125" t="str">
        <f>IF(Q435=100,"CUMPLIDA",IF(M435-$AG$1&lt;0,"VENCIDA",IF(M435-$AG$1&lt;=30,"PRÓXIMA A VENCER",IF(Q435&gt;0,"CON AVANCE","EN TERMINO"))))</f>
        <v>CUMPLIDA</v>
      </c>
      <c r="W435" s="125" t="str">
        <f>IF(A435&lt;&gt;"",IF(AC435=1,"VENCIDO",IF(AC435=2,"PRÓXIMO A VENCER",IF(AC435=3,"EN TERMINO",IF(AC435=4,"CON AVANCE",IF(AC435=5,"CUMPLIDO",))))),"")</f>
        <v>CUMPLIDO</v>
      </c>
      <c r="X435" s="180" t="s">
        <v>173</v>
      </c>
      <c r="Y435" s="117" t="str">
        <f t="shared" si="97"/>
        <v>H16ECP</v>
      </c>
      <c r="Z435" s="126">
        <f>IF(A435&lt;&gt;"",1,Z434+1)</f>
        <v>1</v>
      </c>
      <c r="AA435" s="126" t="str">
        <f t="shared" si="98"/>
        <v>H16ECP - 1</v>
      </c>
      <c r="AB435" s="127">
        <f t="shared" si="93"/>
        <v>5</v>
      </c>
      <c r="AC435" s="127">
        <f t="shared" si="94"/>
        <v>5</v>
      </c>
      <c r="AD435" s="127" t="str">
        <f>IF(A435&lt;&gt;"",MID(F435,1,FIND(" ",F435,1)-1),AD434)</f>
        <v>H16ECP.</v>
      </c>
      <c r="AE435" s="127" t="str">
        <f t="shared" si="95"/>
        <v>H16ECP</v>
      </c>
      <c r="AF435" s="183"/>
      <c r="AG435" s="183"/>
    </row>
    <row r="436" spans="1:33" s="184" customFormat="1" ht="350.1" customHeight="1" x14ac:dyDescent="0.2">
      <c r="A436" s="117" t="str">
        <f>IF(ISBLANK(D436),"",COUNTA($D$2:D436))</f>
        <v/>
      </c>
      <c r="B436" s="118">
        <f t="shared" si="99"/>
        <v>435</v>
      </c>
      <c r="C436" s="121"/>
      <c r="D436" s="121"/>
      <c r="E436" s="121" t="s">
        <v>15</v>
      </c>
      <c r="F436" s="120" t="s">
        <v>1627</v>
      </c>
      <c r="G436" s="120" t="s">
        <v>529</v>
      </c>
      <c r="H436" s="120" t="s">
        <v>527</v>
      </c>
      <c r="I436" s="120" t="s">
        <v>528</v>
      </c>
      <c r="J436" s="181" t="s">
        <v>525</v>
      </c>
      <c r="K436" s="121">
        <v>1</v>
      </c>
      <c r="L436" s="158">
        <v>43132</v>
      </c>
      <c r="M436" s="158">
        <v>43160</v>
      </c>
      <c r="N436" s="145">
        <f t="shared" si="101"/>
        <v>4</v>
      </c>
      <c r="O436" s="140" t="s">
        <v>1694</v>
      </c>
      <c r="P436" s="121">
        <v>1</v>
      </c>
      <c r="Q436" s="146">
        <f>IF(P436/K436&gt;1,100,+P436/K436*100)</f>
        <v>100</v>
      </c>
      <c r="R436" s="123">
        <f>+N436*Q436/100</f>
        <v>4</v>
      </c>
      <c r="S436" s="123">
        <f>IF(M436&lt;=$AG$1,R436,0)</f>
        <v>4</v>
      </c>
      <c r="T436" s="123">
        <f>IF($AG$1&gt;=M436,N436,0)</f>
        <v>4</v>
      </c>
      <c r="U436" s="121"/>
      <c r="V436" s="125" t="str">
        <f>IF(Q436=100,"CUMPLIDA",IF(M436-$AG$1&lt;0,"VENCIDA",IF(M436-$AG$1&lt;=30,"PRÓXIMA A VENCER",IF(Q436&gt;0,"CON AVANCE","EN TERMINO"))))</f>
        <v>CUMPLIDA</v>
      </c>
      <c r="W436" s="125" t="str">
        <f>IF(A436&lt;&gt;"",IF(AC436=1,"VENCIDO",IF(AC436=2,"PRÓXIMO A VENCER",IF(AC436=3,"EN TERMINO",IF(AC436=4,"CON AVANCE",IF(AC436=5,"CUMPLIDO",))))),"")</f>
        <v/>
      </c>
      <c r="X436" s="180" t="s">
        <v>173</v>
      </c>
      <c r="Y436" s="117" t="str">
        <f t="shared" si="97"/>
        <v>H16ECP</v>
      </c>
      <c r="Z436" s="126">
        <f>IF(A436&lt;&gt;"",1,Z435+1)</f>
        <v>2</v>
      </c>
      <c r="AA436" s="126" t="str">
        <f t="shared" si="98"/>
        <v>H16ECP - 2</v>
      </c>
      <c r="AB436" s="127">
        <f t="shared" si="93"/>
        <v>5</v>
      </c>
      <c r="AC436" s="127">
        <f t="shared" si="94"/>
        <v>5</v>
      </c>
      <c r="AD436" s="127" t="str">
        <f>IF(A436&lt;&gt;"",MID(F436,1,FIND(" ",F436,1)-1),AD435)</f>
        <v>H16ECP.</v>
      </c>
      <c r="AE436" s="127" t="str">
        <f t="shared" si="95"/>
        <v>H16ECP</v>
      </c>
      <c r="AF436" s="183"/>
      <c r="AG436" s="183"/>
    </row>
    <row r="437" spans="1:33" s="184" customFormat="1" ht="350.1" customHeight="1" x14ac:dyDescent="0.2">
      <c r="A437" s="117" t="str">
        <f>IF(ISBLANK(D437),"",COUNTA($D$2:D437))</f>
        <v/>
      </c>
      <c r="B437" s="118">
        <f t="shared" si="99"/>
        <v>436</v>
      </c>
      <c r="C437" s="121"/>
      <c r="D437" s="121"/>
      <c r="E437" s="121" t="s">
        <v>15</v>
      </c>
      <c r="F437" s="120" t="s">
        <v>1671</v>
      </c>
      <c r="G437" s="120" t="s">
        <v>165</v>
      </c>
      <c r="H437" s="120" t="s">
        <v>623</v>
      </c>
      <c r="I437" s="120" t="s">
        <v>378</v>
      </c>
      <c r="J437" s="121" t="s">
        <v>379</v>
      </c>
      <c r="K437" s="121">
        <v>1</v>
      </c>
      <c r="L437" s="158">
        <v>43040</v>
      </c>
      <c r="M437" s="158">
        <v>43250</v>
      </c>
      <c r="N437" s="145">
        <f t="shared" si="101"/>
        <v>30</v>
      </c>
      <c r="O437" s="121" t="s">
        <v>1691</v>
      </c>
      <c r="P437" s="121">
        <v>1</v>
      </c>
      <c r="Q437" s="146">
        <f>IF(P437/K437&gt;1,100,+P437/K437*100)</f>
        <v>100</v>
      </c>
      <c r="R437" s="123">
        <f>+N437*Q437/100</f>
        <v>30</v>
      </c>
      <c r="S437" s="123">
        <f>IF(M437&lt;=$AG$1,R437,0)</f>
        <v>30</v>
      </c>
      <c r="T437" s="123">
        <f>IF($AG$1&gt;=M437,N437,0)</f>
        <v>30</v>
      </c>
      <c r="U437" s="121"/>
      <c r="V437" s="125" t="str">
        <f>IF(Q437=100,"CUMPLIDA",IF(M437-$AG$1&lt;0,"VENCIDA",IF(M437-$AG$1&lt;=30,"PRÓXIMA A VENCER",IF(Q437&gt;0,"CON AVANCE","EN TERMINO"))))</f>
        <v>CUMPLIDA</v>
      </c>
      <c r="W437" s="125" t="str">
        <f>IF(A437&lt;&gt;"",IF(AC437=1,"VENCIDO",IF(AC437=2,"PRÓXIMO A VENCER",IF(AC437=3,"EN TERMINO",IF(AC437=4,"CON AVANCE",IF(AC437=5,"CUMPLIDO",))))),"")</f>
        <v/>
      </c>
      <c r="X437" s="180" t="s">
        <v>173</v>
      </c>
      <c r="Y437" s="117" t="str">
        <f t="shared" si="97"/>
        <v>H16ECP</v>
      </c>
      <c r="Z437" s="126">
        <f>IF(A437&lt;&gt;"",1,Z436+1)</f>
        <v>3</v>
      </c>
      <c r="AA437" s="126" t="str">
        <f t="shared" si="98"/>
        <v>H16ECP - 3</v>
      </c>
      <c r="AB437" s="127">
        <f t="shared" si="93"/>
        <v>5</v>
      </c>
      <c r="AC437" s="127">
        <f t="shared" si="94"/>
        <v>5</v>
      </c>
      <c r="AD437" s="127" t="str">
        <f>IF(A437&lt;&gt;"",MID(F437,1,FIND(" ",F437,1)-1),AD436)</f>
        <v>H16ECP.</v>
      </c>
      <c r="AE437" s="127" t="str">
        <f t="shared" si="95"/>
        <v>H16ECP</v>
      </c>
      <c r="AF437" s="183"/>
      <c r="AG437" s="183"/>
    </row>
    <row r="438" spans="1:33" s="184" customFormat="1" ht="350.1" customHeight="1" x14ac:dyDescent="0.2">
      <c r="A438" s="117">
        <f>IF(ISBLANK(D438),"",COUNTA($D$2:D438))</f>
        <v>337</v>
      </c>
      <c r="B438" s="118">
        <f t="shared" si="99"/>
        <v>437</v>
      </c>
      <c r="C438" s="121"/>
      <c r="D438" s="121" t="s">
        <v>710</v>
      </c>
      <c r="E438" s="121" t="s">
        <v>24</v>
      </c>
      <c r="F438" s="120" t="s">
        <v>2396</v>
      </c>
      <c r="G438" s="120" t="s">
        <v>166</v>
      </c>
      <c r="H438" s="120" t="s">
        <v>2397</v>
      </c>
      <c r="I438" s="120" t="s">
        <v>2398</v>
      </c>
      <c r="J438" s="121" t="s">
        <v>2399</v>
      </c>
      <c r="K438" s="126">
        <v>1</v>
      </c>
      <c r="L438" s="188">
        <v>44805</v>
      </c>
      <c r="M438" s="188">
        <v>44926</v>
      </c>
      <c r="N438" s="145">
        <f t="shared" ref="N438" si="102">(+M438-L438)/7</f>
        <v>17.285714285714285</v>
      </c>
      <c r="O438" s="121" t="s">
        <v>2400</v>
      </c>
      <c r="P438" s="121">
        <v>1</v>
      </c>
      <c r="Q438" s="146">
        <f>IF(P438/K438&gt;1,100,+P438/K438*100)</f>
        <v>100</v>
      </c>
      <c r="R438" s="123">
        <f>+N438*Q438/100</f>
        <v>17.285714285714285</v>
      </c>
      <c r="S438" s="123">
        <f>IF(M438&lt;=$AG$1,R438,0)</f>
        <v>17.285714285714285</v>
      </c>
      <c r="T438" s="123">
        <f>IF($AG$1&gt;=M438,N438,0)</f>
        <v>17.285714285714285</v>
      </c>
      <c r="U438" s="121"/>
      <c r="V438" s="125" t="str">
        <f>IF(Q438=100,"CUMPLIDA",IF(M438-$AG$1&lt;0,"VENCIDA",IF(M438-$AG$1&lt;=30,"PRÓXIMA A VENCER",IF(Q438&gt;0,"CON AVANCE","EN TERMINO"))))</f>
        <v>CUMPLIDA</v>
      </c>
      <c r="W438" s="125" t="str">
        <f>IF(A438&lt;&gt;"",IF(AC438=1,"VENCIDO",IF(AC438=2,"PRÓXIMO A VENCER",IF(AC438=3,"EN TERMINO",IF(AC438=4,"CON AVANCE",IF(AC438=5,"CUMPLIDO",))))),"")</f>
        <v>CUMPLIDO</v>
      </c>
      <c r="X438" s="180" t="s">
        <v>173</v>
      </c>
      <c r="Y438" s="117" t="str">
        <f t="shared" si="97"/>
        <v>H18ECP</v>
      </c>
      <c r="Z438" s="126">
        <f>IF(A438&lt;&gt;"",1,Z437+1)</f>
        <v>1</v>
      </c>
      <c r="AA438" s="126" t="str">
        <f t="shared" si="98"/>
        <v>H18ECP - 1</v>
      </c>
      <c r="AB438" s="127">
        <f t="shared" si="93"/>
        <v>5</v>
      </c>
      <c r="AC438" s="127">
        <f t="shared" si="94"/>
        <v>5</v>
      </c>
      <c r="AD438" s="127" t="str">
        <f>IF(A438&lt;&gt;"",MID(F438,1,FIND(" ",F438,1)-1),AD437)</f>
        <v>H18ECP.</v>
      </c>
      <c r="AE438" s="127" t="str">
        <f t="shared" si="95"/>
        <v>H18ECP</v>
      </c>
      <c r="AF438" s="183"/>
      <c r="AG438" s="183"/>
    </row>
    <row r="439" spans="1:33" s="184" customFormat="1" ht="350.1" customHeight="1" x14ac:dyDescent="0.2">
      <c r="A439" s="117">
        <f>IF(ISBLANK(D439),"",COUNTA($D$2:D439))</f>
        <v>338</v>
      </c>
      <c r="B439" s="118">
        <f t="shared" si="99"/>
        <v>438</v>
      </c>
      <c r="C439" s="121"/>
      <c r="D439" s="121" t="s">
        <v>711</v>
      </c>
      <c r="E439" s="121" t="s">
        <v>167</v>
      </c>
      <c r="F439" s="120" t="s">
        <v>237</v>
      </c>
      <c r="G439" s="120" t="s">
        <v>168</v>
      </c>
      <c r="H439" s="120" t="s">
        <v>652</v>
      </c>
      <c r="I439" s="120" t="s">
        <v>653</v>
      </c>
      <c r="J439" s="121" t="s">
        <v>9</v>
      </c>
      <c r="K439" s="121">
        <v>1</v>
      </c>
      <c r="L439" s="158">
        <v>43040</v>
      </c>
      <c r="M439" s="158">
        <v>43099</v>
      </c>
      <c r="N439" s="145">
        <f t="shared" si="101"/>
        <v>8.4285714285714288</v>
      </c>
      <c r="O439" s="121" t="s">
        <v>1696</v>
      </c>
      <c r="P439" s="121">
        <v>0.5</v>
      </c>
      <c r="Q439" s="146">
        <f>IF(P439/K439&gt;1,100,+P439/K439*100)</f>
        <v>50</v>
      </c>
      <c r="R439" s="123">
        <f>+N439*Q439/100</f>
        <v>4.2142857142857144</v>
      </c>
      <c r="S439" s="123">
        <f>IF(M439&lt;=$AG$1,R439,0)</f>
        <v>4.2142857142857144</v>
      </c>
      <c r="T439" s="123">
        <f>IF($AG$1&gt;=M439,N439,0)</f>
        <v>8.4285714285714288</v>
      </c>
      <c r="U439" s="121"/>
      <c r="V439" s="125" t="str">
        <f>IF(Q439=100,"CUMPLIDA",IF(M439-$AG$1&lt;0,"VENCIDA",IF(M439-$AG$1&lt;=30,"PRÓXIMA A VENCER",IF(Q439&gt;0,"CON AVANCE","EN TERMINO"))))</f>
        <v>VENCIDA</v>
      </c>
      <c r="W439" s="125" t="str">
        <f>IF(A439&lt;&gt;"",IF(AC439=1,"VENCIDO",IF(AC439=2,"PRÓXIMO A VENCER",IF(AC439=3,"EN TERMINO",IF(AC439=4,"CON AVANCE",IF(AC439=5,"CUMPLIDO",))))),"")</f>
        <v>VENCIDO</v>
      </c>
      <c r="X439" s="180" t="s">
        <v>173</v>
      </c>
      <c r="Y439" s="117" t="str">
        <f t="shared" si="97"/>
        <v>H19ECP</v>
      </c>
      <c r="Z439" s="126">
        <f>IF(A439&lt;&gt;"",1,Z438+1)</f>
        <v>1</v>
      </c>
      <c r="AA439" s="126" t="str">
        <f t="shared" si="98"/>
        <v>H19ECP - 1</v>
      </c>
      <c r="AB439" s="127">
        <f t="shared" si="93"/>
        <v>1</v>
      </c>
      <c r="AC439" s="127">
        <f t="shared" si="94"/>
        <v>1</v>
      </c>
      <c r="AD439" s="127" t="str">
        <f>IF(A439&lt;&gt;"",MID(F439,1,FIND(" ",F439,1)-1),AD438)</f>
        <v>H19ECP.</v>
      </c>
      <c r="AE439" s="127" t="str">
        <f t="shared" si="95"/>
        <v>H19ECP</v>
      </c>
      <c r="AF439" s="183"/>
      <c r="AG439" s="183"/>
    </row>
    <row r="440" spans="1:33" s="184" customFormat="1" ht="350.1" customHeight="1" x14ac:dyDescent="0.2">
      <c r="A440" s="117">
        <f>IF(ISBLANK(D440),"",COUNTA($D$2:D440))</f>
        <v>339</v>
      </c>
      <c r="B440" s="118">
        <f t="shared" si="99"/>
        <v>439</v>
      </c>
      <c r="C440" s="121"/>
      <c r="D440" s="121" t="s">
        <v>830</v>
      </c>
      <c r="E440" s="121" t="s">
        <v>15</v>
      </c>
      <c r="F440" s="120" t="s">
        <v>238</v>
      </c>
      <c r="G440" s="120" t="s">
        <v>833</v>
      </c>
      <c r="H440" s="120" t="s">
        <v>436</v>
      </c>
      <c r="I440" s="120" t="s">
        <v>437</v>
      </c>
      <c r="J440" s="121" t="s">
        <v>9</v>
      </c>
      <c r="K440" s="121">
        <v>1</v>
      </c>
      <c r="L440" s="158">
        <v>43040</v>
      </c>
      <c r="M440" s="158">
        <v>43250</v>
      </c>
      <c r="N440" s="145">
        <f t="shared" si="101"/>
        <v>30</v>
      </c>
      <c r="O440" s="121" t="s">
        <v>1691</v>
      </c>
      <c r="P440" s="121">
        <v>1</v>
      </c>
      <c r="Q440" s="146">
        <f>IF(P440/K440&gt;1,100,+P440/K440*100)</f>
        <v>100</v>
      </c>
      <c r="R440" s="123">
        <f>+N440*Q440/100</f>
        <v>30</v>
      </c>
      <c r="S440" s="123">
        <f>IF(M440&lt;=$AG$1,R440,0)</f>
        <v>30</v>
      </c>
      <c r="T440" s="123">
        <f>IF($AG$1&gt;=M440,N440,0)</f>
        <v>30</v>
      </c>
      <c r="U440" s="121"/>
      <c r="V440" s="125" t="str">
        <f>IF(Q440=100,"CUMPLIDA",IF(M440-$AG$1&lt;0,"VENCIDA",IF(M440-$AG$1&lt;=30,"PRÓXIMA A VENCER",IF(Q440&gt;0,"CON AVANCE","EN TERMINO"))))</f>
        <v>CUMPLIDA</v>
      </c>
      <c r="W440" s="125" t="str">
        <f>IF(A440&lt;&gt;"",IF(AC440=1,"VENCIDO",IF(AC440=2,"PRÓXIMO A VENCER",IF(AC440=3,"EN TERMINO",IF(AC440=4,"CON AVANCE",IF(AC440=5,"CUMPLIDO",))))),"")</f>
        <v>CUMPLIDO</v>
      </c>
      <c r="X440" s="180" t="s">
        <v>173</v>
      </c>
      <c r="Y440" s="117" t="str">
        <f t="shared" si="97"/>
        <v>H22ECP</v>
      </c>
      <c r="Z440" s="126">
        <f>IF(A440&lt;&gt;"",1,Z439+1)</f>
        <v>1</v>
      </c>
      <c r="AA440" s="126" t="str">
        <f t="shared" si="98"/>
        <v>H22ECP - 1</v>
      </c>
      <c r="AB440" s="127">
        <f t="shared" si="93"/>
        <v>5</v>
      </c>
      <c r="AC440" s="127">
        <f t="shared" si="94"/>
        <v>5</v>
      </c>
      <c r="AD440" s="127" t="str">
        <f>IF(A440&lt;&gt;"",MID(F440,1,FIND(" ",F440,1)-1),AD439)</f>
        <v>H22ECP.</v>
      </c>
      <c r="AE440" s="127" t="str">
        <f t="shared" si="95"/>
        <v>H22ECP</v>
      </c>
      <c r="AF440" s="183"/>
      <c r="AG440" s="183"/>
    </row>
    <row r="441" spans="1:33" s="184" customFormat="1" ht="350.1" customHeight="1" x14ac:dyDescent="0.2">
      <c r="A441" s="117">
        <f>IF(ISBLANK(D441),"",COUNTA($D$2:D441))</f>
        <v>340</v>
      </c>
      <c r="B441" s="118">
        <f t="shared" si="99"/>
        <v>440</v>
      </c>
      <c r="C441" s="121"/>
      <c r="D441" s="121" t="s">
        <v>829</v>
      </c>
      <c r="E441" s="121" t="s">
        <v>169</v>
      </c>
      <c r="F441" s="120" t="s">
        <v>614</v>
      </c>
      <c r="G441" s="120" t="s">
        <v>170</v>
      </c>
      <c r="H441" s="120" t="s">
        <v>612</v>
      </c>
      <c r="I441" s="120" t="s">
        <v>613</v>
      </c>
      <c r="J441" s="121" t="s">
        <v>9</v>
      </c>
      <c r="K441" s="121">
        <v>1</v>
      </c>
      <c r="L441" s="158">
        <v>43040</v>
      </c>
      <c r="M441" s="158">
        <v>43099</v>
      </c>
      <c r="N441" s="145">
        <f t="shared" si="101"/>
        <v>8.4285714285714288</v>
      </c>
      <c r="O441" s="121" t="s">
        <v>1696</v>
      </c>
      <c r="P441" s="121">
        <v>0</v>
      </c>
      <c r="Q441" s="146">
        <f>IF(P441/K441&gt;1,100,+P441/K441*100)</f>
        <v>0</v>
      </c>
      <c r="R441" s="123">
        <f>+N441*Q441/100</f>
        <v>0</v>
      </c>
      <c r="S441" s="123">
        <f>IF(M441&lt;=$AG$1,R441,0)</f>
        <v>0</v>
      </c>
      <c r="T441" s="123">
        <f>IF($AG$1&gt;=M441,N441,0)</f>
        <v>8.4285714285714288</v>
      </c>
      <c r="U441" s="121"/>
      <c r="V441" s="125" t="str">
        <f>IF(Q441=100,"CUMPLIDA",IF(M441-$AG$1&lt;0,"VENCIDA",IF(M441-$AG$1&lt;=30,"PRÓXIMA A VENCER",IF(Q441&gt;0,"CON AVANCE","EN TERMINO"))))</f>
        <v>VENCIDA</v>
      </c>
      <c r="W441" s="125" t="str">
        <f>IF(A441&lt;&gt;"",IF(AC441=1,"VENCIDO",IF(AC441=2,"PRÓXIMO A VENCER",IF(AC441=3,"EN TERMINO",IF(AC441=4,"CON AVANCE",IF(AC441=5,"CUMPLIDO",))))),"")</f>
        <v>VENCIDO</v>
      </c>
      <c r="X441" s="180" t="s">
        <v>173</v>
      </c>
      <c r="Y441" s="117" t="str">
        <f t="shared" si="97"/>
        <v>H24ECP</v>
      </c>
      <c r="Z441" s="126">
        <f>IF(A441&lt;&gt;"",1,Z440+1)</f>
        <v>1</v>
      </c>
      <c r="AA441" s="126" t="str">
        <f t="shared" si="98"/>
        <v>H24ECP - 1</v>
      </c>
      <c r="AB441" s="127">
        <f t="shared" si="93"/>
        <v>1</v>
      </c>
      <c r="AC441" s="127">
        <f t="shared" si="94"/>
        <v>1</v>
      </c>
      <c r="AD441" s="127" t="str">
        <f>IF(A441&lt;&gt;"",MID(F441,1,FIND(" ",F441,1)-1),AD440)</f>
        <v>H24ECP.</v>
      </c>
      <c r="AE441" s="127" t="str">
        <f t="shared" si="95"/>
        <v>H24ECP</v>
      </c>
      <c r="AF441" s="183"/>
      <c r="AG441" s="183"/>
    </row>
    <row r="442" spans="1:33" s="184" customFormat="1" ht="350.1" customHeight="1" x14ac:dyDescent="0.2">
      <c r="A442" s="117">
        <f>IF(ISBLANK(D442),"",COUNTA($D$2:D442))</f>
        <v>341</v>
      </c>
      <c r="B442" s="118">
        <f t="shared" si="99"/>
        <v>441</v>
      </c>
      <c r="C442" s="121"/>
      <c r="D442" s="121" t="s">
        <v>711</v>
      </c>
      <c r="E442" s="121" t="s">
        <v>15</v>
      </c>
      <c r="F442" s="120" t="s">
        <v>1628</v>
      </c>
      <c r="G442" s="120" t="s">
        <v>171</v>
      </c>
      <c r="H442" s="120" t="s">
        <v>615</v>
      </c>
      <c r="I442" s="120" t="s">
        <v>616</v>
      </c>
      <c r="J442" s="121" t="s">
        <v>564</v>
      </c>
      <c r="K442" s="121">
        <v>1</v>
      </c>
      <c r="L442" s="158">
        <v>43040</v>
      </c>
      <c r="M442" s="158">
        <v>43099</v>
      </c>
      <c r="N442" s="145">
        <f t="shared" si="101"/>
        <v>8.4285714285714288</v>
      </c>
      <c r="O442" s="121" t="s">
        <v>1696</v>
      </c>
      <c r="P442" s="121">
        <v>1</v>
      </c>
      <c r="Q442" s="146">
        <f>IF(P442/K442&gt;1,100,+P442/K442*100)</f>
        <v>100</v>
      </c>
      <c r="R442" s="123">
        <f>+N442*Q442/100</f>
        <v>8.4285714285714288</v>
      </c>
      <c r="S442" s="123">
        <f>IF(M442&lt;=$AG$1,R442,0)</f>
        <v>8.4285714285714288</v>
      </c>
      <c r="T442" s="123">
        <f>IF($AG$1&gt;=M442,N442,0)</f>
        <v>8.4285714285714288</v>
      </c>
      <c r="U442" s="121"/>
      <c r="V442" s="125" t="str">
        <f>IF(Q442=100,"CUMPLIDA",IF(M442-$AG$1&lt;0,"VENCIDA",IF(M442-$AG$1&lt;=30,"PRÓXIMA A VENCER",IF(Q442&gt;0,"CON AVANCE","EN TERMINO"))))</f>
        <v>CUMPLIDA</v>
      </c>
      <c r="W442" s="125" t="str">
        <f>IF(A442&lt;&gt;"",IF(AC442=1,"VENCIDO",IF(AC442=2,"PRÓXIMO A VENCER",IF(AC442=3,"EN TERMINO",IF(AC442=4,"CON AVANCE",IF(AC442=5,"CUMPLIDO",))))),"")</f>
        <v>CUMPLIDO</v>
      </c>
      <c r="X442" s="180" t="s">
        <v>173</v>
      </c>
      <c r="Y442" s="117" t="str">
        <f t="shared" si="97"/>
        <v>H25ECP</v>
      </c>
      <c r="Z442" s="126">
        <f>IF(A442&lt;&gt;"",1,Z441+1)</f>
        <v>1</v>
      </c>
      <c r="AA442" s="126" t="str">
        <f t="shared" si="98"/>
        <v>H25ECP - 1</v>
      </c>
      <c r="AB442" s="127">
        <f t="shared" si="93"/>
        <v>5</v>
      </c>
      <c r="AC442" s="127">
        <f t="shared" si="94"/>
        <v>5</v>
      </c>
      <c r="AD442" s="127" t="str">
        <f>IF(A442&lt;&gt;"",MID(F442,1,FIND(" ",F442,1)-1),AD441)</f>
        <v>H25ECP.</v>
      </c>
      <c r="AE442" s="127" t="str">
        <f t="shared" si="95"/>
        <v>H25ECP</v>
      </c>
      <c r="AF442" s="183"/>
      <c r="AG442" s="183"/>
    </row>
    <row r="443" spans="1:33" s="184" customFormat="1" ht="350.1" customHeight="1" x14ac:dyDescent="0.2">
      <c r="A443" s="117">
        <f>IF(ISBLANK(D443),"",COUNTA($D$2:D443))</f>
        <v>342</v>
      </c>
      <c r="B443" s="118">
        <f t="shared" si="99"/>
        <v>442</v>
      </c>
      <c r="C443" s="121"/>
      <c r="D443" s="121" t="s">
        <v>711</v>
      </c>
      <c r="E443" s="121" t="s">
        <v>15</v>
      </c>
      <c r="F443" s="120" t="s">
        <v>239</v>
      </c>
      <c r="G443" s="120" t="s">
        <v>2478</v>
      </c>
      <c r="H443" s="120" t="s">
        <v>435</v>
      </c>
      <c r="I443" s="120" t="s">
        <v>438</v>
      </c>
      <c r="J443" s="121" t="s">
        <v>141</v>
      </c>
      <c r="K443" s="121">
        <v>2</v>
      </c>
      <c r="L443" s="158">
        <v>43040</v>
      </c>
      <c r="M443" s="158">
        <v>43403</v>
      </c>
      <c r="N443" s="145">
        <f t="shared" si="101"/>
        <v>51.857142857142854</v>
      </c>
      <c r="O443" s="121" t="s">
        <v>1691</v>
      </c>
      <c r="P443" s="121">
        <v>2</v>
      </c>
      <c r="Q443" s="146">
        <f>IF(P443/K443&gt;1,100,+P443/K443*100)</f>
        <v>100</v>
      </c>
      <c r="R443" s="123">
        <f>+N443*Q443/100</f>
        <v>51.857142857142854</v>
      </c>
      <c r="S443" s="123">
        <f>IF(M443&lt;=$AG$1,R443,0)</f>
        <v>51.857142857142854</v>
      </c>
      <c r="T443" s="123">
        <f>IF($AG$1&gt;=M443,N443,0)</f>
        <v>51.857142857142854</v>
      </c>
      <c r="U443" s="121"/>
      <c r="V443" s="125" t="str">
        <f>IF(Q443=100,"CUMPLIDA",IF(M443-$AG$1&lt;0,"VENCIDA",IF(M443-$AG$1&lt;=30,"PRÓXIMA A VENCER",IF(Q443&gt;0,"CON AVANCE","EN TERMINO"))))</f>
        <v>CUMPLIDA</v>
      </c>
      <c r="W443" s="125" t="str">
        <f>IF(A443&lt;&gt;"",IF(AC443=1,"VENCIDO",IF(AC443=2,"PRÓXIMO A VENCER",IF(AC443=3,"EN TERMINO",IF(AC443=4,"CON AVANCE",IF(AC443=5,"CUMPLIDO",))))),"")</f>
        <v>CUMPLIDO</v>
      </c>
      <c r="X443" s="180" t="s">
        <v>173</v>
      </c>
      <c r="Y443" s="117" t="str">
        <f t="shared" si="97"/>
        <v>H26ECP</v>
      </c>
      <c r="Z443" s="126">
        <f>IF(A443&lt;&gt;"",1,Z442+1)</f>
        <v>1</v>
      </c>
      <c r="AA443" s="126" t="str">
        <f t="shared" si="98"/>
        <v>H26ECP - 1</v>
      </c>
      <c r="AB443" s="127">
        <f t="shared" si="93"/>
        <v>5</v>
      </c>
      <c r="AC443" s="127">
        <f t="shared" si="94"/>
        <v>5</v>
      </c>
      <c r="AD443" s="127" t="str">
        <f>IF(A443&lt;&gt;"",MID(F443,1,FIND(" ",F443,1)-1),AD442)</f>
        <v>H26ECP.</v>
      </c>
      <c r="AE443" s="127" t="str">
        <f t="shared" si="95"/>
        <v>H26ECP</v>
      </c>
      <c r="AF443" s="183"/>
      <c r="AG443" s="183"/>
    </row>
    <row r="444" spans="1:33" s="184" customFormat="1" ht="350.1" customHeight="1" x14ac:dyDescent="0.2">
      <c r="A444" s="117">
        <f>IF(ISBLANK(D444),"",COUNTA($D$2:D444))</f>
        <v>343</v>
      </c>
      <c r="B444" s="118">
        <f t="shared" si="99"/>
        <v>443</v>
      </c>
      <c r="C444" s="121"/>
      <c r="D444" s="121" t="s">
        <v>829</v>
      </c>
      <c r="E444" s="121" t="s">
        <v>139</v>
      </c>
      <c r="F444" s="120" t="s">
        <v>681</v>
      </c>
      <c r="G444" s="120" t="s">
        <v>140</v>
      </c>
      <c r="H444" s="120" t="s">
        <v>534</v>
      </c>
      <c r="I444" s="120" t="s">
        <v>531</v>
      </c>
      <c r="J444" s="121" t="s">
        <v>532</v>
      </c>
      <c r="K444" s="121">
        <v>1</v>
      </c>
      <c r="L444" s="158">
        <v>43040</v>
      </c>
      <c r="M444" s="158">
        <v>43099</v>
      </c>
      <c r="N444" s="145">
        <f t="shared" si="101"/>
        <v>8.4285714285714288</v>
      </c>
      <c r="O444" s="140" t="s">
        <v>1694</v>
      </c>
      <c r="P444" s="121">
        <v>1</v>
      </c>
      <c r="Q444" s="146">
        <f>IF(P444/K444&gt;1,100,+P444/K444*100)</f>
        <v>100</v>
      </c>
      <c r="R444" s="123">
        <f>+N444*Q444/100</f>
        <v>8.4285714285714288</v>
      </c>
      <c r="S444" s="123">
        <f>IF(M444&lt;=$AG$1,R444,0)</f>
        <v>8.4285714285714288</v>
      </c>
      <c r="T444" s="123">
        <f>IF($AG$1&gt;=M444,N444,0)</f>
        <v>8.4285714285714288</v>
      </c>
      <c r="U444" s="121"/>
      <c r="V444" s="125" t="str">
        <f>IF(Q444=100,"CUMPLIDA",IF(M444-$AG$1&lt;0,"VENCIDA",IF(M444-$AG$1&lt;=30,"PRÓXIMA A VENCER",IF(Q444&gt;0,"CON AVANCE","EN TERMINO"))))</f>
        <v>CUMPLIDA</v>
      </c>
      <c r="W444" s="125" t="str">
        <f>IF(A444&lt;&gt;"",IF(AC444=1,"VENCIDO",IF(AC444=2,"PRÓXIMO A VENCER",IF(AC444=3,"EN TERMINO",IF(AC444=4,"CON AVANCE",IF(AC444=5,"CUMPLIDO",))))),"")</f>
        <v>CUMPLIDO</v>
      </c>
      <c r="X444" s="180" t="s">
        <v>172</v>
      </c>
      <c r="Y444" s="117" t="str">
        <f t="shared" si="97"/>
        <v>H2EVP</v>
      </c>
      <c r="Z444" s="126">
        <f>IF(A444&lt;&gt;"",1,Z443+1)</f>
        <v>1</v>
      </c>
      <c r="AA444" s="126" t="str">
        <f t="shared" si="98"/>
        <v>H2EVP - 1</v>
      </c>
      <c r="AB444" s="127">
        <f t="shared" si="93"/>
        <v>5</v>
      </c>
      <c r="AC444" s="127">
        <f t="shared" si="94"/>
        <v>5</v>
      </c>
      <c r="AD444" s="127" t="str">
        <f>IF(A444&lt;&gt;"",MID(F444,1,FIND(" ",F444,1)-1),AD443)</f>
        <v>H2EVP.</v>
      </c>
      <c r="AE444" s="127" t="str">
        <f t="shared" si="95"/>
        <v>H2EVP</v>
      </c>
      <c r="AF444" s="183"/>
      <c r="AG444" s="183"/>
    </row>
    <row r="445" spans="1:33" s="184" customFormat="1" ht="350.1" customHeight="1" x14ac:dyDescent="0.2">
      <c r="A445" s="117" t="str">
        <f>IF(ISBLANK(D445),"",COUNTA($D$2:D445))</f>
        <v/>
      </c>
      <c r="B445" s="118">
        <f t="shared" si="99"/>
        <v>444</v>
      </c>
      <c r="C445" s="121"/>
      <c r="D445" s="121"/>
      <c r="E445" s="121" t="s">
        <v>139</v>
      </c>
      <c r="F445" s="120" t="s">
        <v>1629</v>
      </c>
      <c r="G445" s="120" t="s">
        <v>140</v>
      </c>
      <c r="H445" s="120" t="s">
        <v>535</v>
      </c>
      <c r="I445" s="120" t="s">
        <v>533</v>
      </c>
      <c r="J445" s="121" t="s">
        <v>525</v>
      </c>
      <c r="K445" s="121">
        <v>1</v>
      </c>
      <c r="L445" s="158">
        <v>43132</v>
      </c>
      <c r="M445" s="158">
        <v>43250</v>
      </c>
      <c r="N445" s="145">
        <f t="shared" si="101"/>
        <v>16.857142857142858</v>
      </c>
      <c r="O445" s="140" t="s">
        <v>1694</v>
      </c>
      <c r="P445" s="121">
        <v>1</v>
      </c>
      <c r="Q445" s="146">
        <f>IF(P445/K445&gt;1,100,+P445/K445*100)</f>
        <v>100</v>
      </c>
      <c r="R445" s="123">
        <f>+N445*Q445/100</f>
        <v>16.857142857142858</v>
      </c>
      <c r="S445" s="123">
        <f>IF(M445&lt;=$AG$1,R445,0)</f>
        <v>16.857142857142858</v>
      </c>
      <c r="T445" s="123">
        <f>IF($AG$1&gt;=M445,N445,0)</f>
        <v>16.857142857142858</v>
      </c>
      <c r="U445" s="121"/>
      <c r="V445" s="125" t="str">
        <f>IF(Q445=100,"CUMPLIDA",IF(M445-$AG$1&lt;0,"VENCIDA",IF(M445-$AG$1&lt;=30,"PRÓXIMA A VENCER",IF(Q445&gt;0,"CON AVANCE","EN TERMINO"))))</f>
        <v>CUMPLIDA</v>
      </c>
      <c r="W445" s="125" t="str">
        <f>IF(A445&lt;&gt;"",IF(AC445=1,"VENCIDO",IF(AC445=2,"PRÓXIMO A VENCER",IF(AC445=3,"EN TERMINO",IF(AC445=4,"CON AVANCE",IF(AC445=5,"CUMPLIDO",))))),"")</f>
        <v/>
      </c>
      <c r="X445" s="180" t="s">
        <v>172</v>
      </c>
      <c r="Y445" s="117" t="str">
        <f t="shared" si="97"/>
        <v>H2EVP</v>
      </c>
      <c r="Z445" s="126">
        <f>IF(A445&lt;&gt;"",1,Z444+1)</f>
        <v>2</v>
      </c>
      <c r="AA445" s="126" t="str">
        <f t="shared" si="98"/>
        <v>H2EVP - 2</v>
      </c>
      <c r="AB445" s="127">
        <f t="shared" si="93"/>
        <v>5</v>
      </c>
      <c r="AC445" s="127">
        <f t="shared" si="94"/>
        <v>5</v>
      </c>
      <c r="AD445" s="127" t="str">
        <f>IF(A445&lt;&gt;"",MID(F445,1,FIND(" ",F445,1)-1),AD444)</f>
        <v>H2EVP.</v>
      </c>
      <c r="AE445" s="127" t="str">
        <f t="shared" si="95"/>
        <v>H2EVP</v>
      </c>
      <c r="AF445" s="183"/>
      <c r="AG445" s="183"/>
    </row>
    <row r="446" spans="1:33" s="184" customFormat="1" ht="350.1" customHeight="1" x14ac:dyDescent="0.2">
      <c r="A446" s="117">
        <f>IF(ISBLANK(D446),"",COUNTA($D$2:D446))</f>
        <v>344</v>
      </c>
      <c r="B446" s="118">
        <f t="shared" si="99"/>
        <v>445</v>
      </c>
      <c r="C446" s="121"/>
      <c r="D446" s="121" t="s">
        <v>829</v>
      </c>
      <c r="E446" s="121" t="s">
        <v>15</v>
      </c>
      <c r="F446" s="120" t="s">
        <v>625</v>
      </c>
      <c r="G446" s="120" t="s">
        <v>537</v>
      </c>
      <c r="H446" s="120" t="s">
        <v>624</v>
      </c>
      <c r="I446" s="120" t="s">
        <v>536</v>
      </c>
      <c r="J446" s="121" t="s">
        <v>141</v>
      </c>
      <c r="K446" s="121">
        <v>12</v>
      </c>
      <c r="L446" s="158">
        <v>43040</v>
      </c>
      <c r="M446" s="158">
        <v>43099</v>
      </c>
      <c r="N446" s="145">
        <f t="shared" si="101"/>
        <v>8.4285714285714288</v>
      </c>
      <c r="O446" s="140" t="s">
        <v>1694</v>
      </c>
      <c r="P446" s="121">
        <v>12</v>
      </c>
      <c r="Q446" s="146">
        <f>IF(P446/K446&gt;1,100,+P446/K446*100)</f>
        <v>100</v>
      </c>
      <c r="R446" s="123">
        <f>+N446*Q446/100</f>
        <v>8.4285714285714288</v>
      </c>
      <c r="S446" s="123">
        <f>IF(M446&lt;=$AG$1,R446,0)</f>
        <v>8.4285714285714288</v>
      </c>
      <c r="T446" s="123">
        <f>IF($AG$1&gt;=M446,N446,0)</f>
        <v>8.4285714285714288</v>
      </c>
      <c r="U446" s="121"/>
      <c r="V446" s="125" t="str">
        <f>IF(Q446=100,"CUMPLIDA",IF(M446-$AG$1&lt;0,"VENCIDA",IF(M446-$AG$1&lt;=30,"PRÓXIMA A VENCER",IF(Q446&gt;0,"CON AVANCE","EN TERMINO"))))</f>
        <v>CUMPLIDA</v>
      </c>
      <c r="W446" s="125" t="str">
        <f>IF(A446&lt;&gt;"",IF(AC446=1,"VENCIDO",IF(AC446=2,"PRÓXIMO A VENCER",IF(AC446=3,"EN TERMINO",IF(AC446=4,"CON AVANCE",IF(AC446=5,"CUMPLIDO",))))),"")</f>
        <v>CUMPLIDO</v>
      </c>
      <c r="X446" s="180" t="s">
        <v>172</v>
      </c>
      <c r="Y446" s="117" t="str">
        <f t="shared" si="97"/>
        <v>H4EVP</v>
      </c>
      <c r="Z446" s="126">
        <f>IF(A446&lt;&gt;"",1,Z445+1)</f>
        <v>1</v>
      </c>
      <c r="AA446" s="126" t="str">
        <f t="shared" si="98"/>
        <v>H4EVP - 1</v>
      </c>
      <c r="AB446" s="127">
        <f t="shared" si="93"/>
        <v>5</v>
      </c>
      <c r="AC446" s="127">
        <f t="shared" si="94"/>
        <v>5</v>
      </c>
      <c r="AD446" s="127" t="str">
        <f>IF(A446&lt;&gt;"",MID(F446,1,FIND(" ",F446,1)-1),AD445)</f>
        <v>H4EVP.</v>
      </c>
      <c r="AE446" s="127" t="str">
        <f t="shared" si="95"/>
        <v>H4EVP</v>
      </c>
      <c r="AF446" s="183"/>
      <c r="AG446" s="183"/>
    </row>
    <row r="447" spans="1:33" s="184" customFormat="1" ht="350.1" customHeight="1" x14ac:dyDescent="0.2">
      <c r="A447" s="117" t="str">
        <f>IF(ISBLANK(D447),"",COUNTA($D$2:D447))</f>
        <v/>
      </c>
      <c r="B447" s="118">
        <f t="shared" si="99"/>
        <v>446</v>
      </c>
      <c r="C447" s="121"/>
      <c r="D447" s="121"/>
      <c r="E447" s="121" t="s">
        <v>15</v>
      </c>
      <c r="F447" s="120" t="s">
        <v>1630</v>
      </c>
      <c r="G447" s="120" t="s">
        <v>537</v>
      </c>
      <c r="H447" s="120" t="s">
        <v>626</v>
      </c>
      <c r="I447" s="120" t="s">
        <v>549</v>
      </c>
      <c r="J447" s="121" t="s">
        <v>550</v>
      </c>
      <c r="K447" s="126">
        <v>3</v>
      </c>
      <c r="L447" s="188">
        <v>43040</v>
      </c>
      <c r="M447" s="188">
        <v>43099</v>
      </c>
      <c r="N447" s="145">
        <f t="shared" si="101"/>
        <v>8.4285714285714288</v>
      </c>
      <c r="O447" s="121" t="s">
        <v>1704</v>
      </c>
      <c r="P447" s="121">
        <v>3</v>
      </c>
      <c r="Q447" s="146">
        <f>IF(P447/K447&gt;1,100,+P447/K447*100)</f>
        <v>100</v>
      </c>
      <c r="R447" s="123">
        <f>+N447*Q447/100</f>
        <v>8.4285714285714288</v>
      </c>
      <c r="S447" s="123">
        <f>IF(M447&lt;=$AG$1,R447,0)</f>
        <v>8.4285714285714288</v>
      </c>
      <c r="T447" s="123">
        <f>IF($AG$1&gt;=M447,N447,0)</f>
        <v>8.4285714285714288</v>
      </c>
      <c r="U447" s="121"/>
      <c r="V447" s="125" t="str">
        <f>IF(Q447=100,"CUMPLIDA",IF(M447-$AG$1&lt;0,"VENCIDA",IF(M447-$AG$1&lt;=30,"PRÓXIMA A VENCER",IF(Q447&gt;0,"CON AVANCE","EN TERMINO"))))</f>
        <v>CUMPLIDA</v>
      </c>
      <c r="W447" s="125" t="str">
        <f>IF(A447&lt;&gt;"",IF(AC447=1,"VENCIDO",IF(AC447=2,"PRÓXIMO A VENCER",IF(AC447=3,"EN TERMINO",IF(AC447=4,"CON AVANCE",IF(AC447=5,"CUMPLIDO",))))),"")</f>
        <v/>
      </c>
      <c r="X447" s="180" t="s">
        <v>172</v>
      </c>
      <c r="Y447" s="117" t="str">
        <f t="shared" si="97"/>
        <v>H4EVP</v>
      </c>
      <c r="Z447" s="126">
        <f>IF(A447&lt;&gt;"",1,Z446+1)</f>
        <v>2</v>
      </c>
      <c r="AA447" s="126" t="str">
        <f t="shared" si="98"/>
        <v>H4EVP - 2</v>
      </c>
      <c r="AB447" s="127">
        <f t="shared" si="93"/>
        <v>5</v>
      </c>
      <c r="AC447" s="127">
        <f t="shared" si="94"/>
        <v>5</v>
      </c>
      <c r="AD447" s="127" t="str">
        <f>IF(A447&lt;&gt;"",MID(F447,1,FIND(" ",F447,1)-1),AD446)</f>
        <v>H4EVP.</v>
      </c>
      <c r="AE447" s="127" t="str">
        <f t="shared" si="95"/>
        <v>H4EVP</v>
      </c>
      <c r="AF447" s="183"/>
      <c r="AG447" s="183"/>
    </row>
    <row r="448" spans="1:33" s="184" customFormat="1" ht="350.1" customHeight="1" x14ac:dyDescent="0.2">
      <c r="A448" s="117">
        <f>IF(ISBLANK(D448),"",COUNTA($D$2:D448))</f>
        <v>345</v>
      </c>
      <c r="B448" s="118">
        <f t="shared" si="99"/>
        <v>447</v>
      </c>
      <c r="C448" s="121"/>
      <c r="D448" s="121" t="s">
        <v>711</v>
      </c>
      <c r="E448" s="121" t="s">
        <v>15</v>
      </c>
      <c r="F448" s="120" t="s">
        <v>94</v>
      </c>
      <c r="G448" s="120" t="s">
        <v>95</v>
      </c>
      <c r="H448" s="120" t="s">
        <v>290</v>
      </c>
      <c r="I448" s="120" t="s">
        <v>291</v>
      </c>
      <c r="J448" s="121" t="s">
        <v>292</v>
      </c>
      <c r="K448" s="121">
        <v>3</v>
      </c>
      <c r="L448" s="158">
        <v>43040</v>
      </c>
      <c r="M448" s="158">
        <v>43312</v>
      </c>
      <c r="N448" s="145">
        <f t="shared" si="101"/>
        <v>38.857142857142854</v>
      </c>
      <c r="O448" s="121" t="s">
        <v>1720</v>
      </c>
      <c r="P448" s="121">
        <v>3</v>
      </c>
      <c r="Q448" s="146">
        <f>IF(P448/K448&gt;1,100,+P448/K448*100)</f>
        <v>100</v>
      </c>
      <c r="R448" s="123">
        <f>+N448*Q448/100</f>
        <v>38.857142857142854</v>
      </c>
      <c r="S448" s="123">
        <f>IF(M448&lt;=$AG$1,R448,0)</f>
        <v>38.857142857142854</v>
      </c>
      <c r="T448" s="123">
        <f>IF($AG$1&gt;=M448,N448,0)</f>
        <v>38.857142857142854</v>
      </c>
      <c r="U448" s="121"/>
      <c r="V448" s="125" t="str">
        <f>IF(Q448=100,"CUMPLIDA",IF(M448-$AG$1&lt;0,"VENCIDA",IF(M448-$AG$1&lt;=30,"PRÓXIMA A VENCER",IF(Q448&gt;0,"CON AVANCE","EN TERMINO"))))</f>
        <v>CUMPLIDA</v>
      </c>
      <c r="W448" s="125" t="str">
        <f>IF(A448&lt;&gt;"",IF(AC448=1,"VENCIDO",IF(AC448=2,"PRÓXIMO A VENCER",IF(AC448=3,"EN TERMINO",IF(AC448=4,"CON AVANCE",IF(AC448=5,"CUMPLIDO",))))),"")</f>
        <v>CUMPLIDO</v>
      </c>
      <c r="X448" s="180" t="s">
        <v>148</v>
      </c>
      <c r="Y448" s="117" t="str">
        <f t="shared" si="97"/>
        <v>H1R15</v>
      </c>
      <c r="Z448" s="126">
        <f>IF(A448&lt;&gt;"",1,Z447+1)</f>
        <v>1</v>
      </c>
      <c r="AA448" s="126" t="str">
        <f t="shared" si="98"/>
        <v>H1R15 - 1</v>
      </c>
      <c r="AB448" s="127">
        <f t="shared" si="93"/>
        <v>5</v>
      </c>
      <c r="AC448" s="127">
        <f t="shared" si="94"/>
        <v>5</v>
      </c>
      <c r="AD448" s="127" t="str">
        <f>IF(A448&lt;&gt;"",MID(F448,1,FIND(" ",F448,1)-1),AD447)</f>
        <v>H1R15.</v>
      </c>
      <c r="AE448" s="127" t="str">
        <f t="shared" si="95"/>
        <v>H1R15</v>
      </c>
      <c r="AF448" s="183"/>
      <c r="AG448" s="183"/>
    </row>
    <row r="449" spans="1:33" s="184" customFormat="1" ht="350.1" customHeight="1" x14ac:dyDescent="0.2">
      <c r="A449" s="117">
        <f>IF(ISBLANK(D449),"",COUNTA($D$2:D449))</f>
        <v>346</v>
      </c>
      <c r="B449" s="118">
        <f t="shared" si="99"/>
        <v>448</v>
      </c>
      <c r="C449" s="121"/>
      <c r="D449" s="121" t="s">
        <v>831</v>
      </c>
      <c r="E449" s="121" t="s">
        <v>96</v>
      </c>
      <c r="F449" s="120" t="s">
        <v>1297</v>
      </c>
      <c r="G449" s="120" t="s">
        <v>97</v>
      </c>
      <c r="H449" s="120" t="s">
        <v>1304</v>
      </c>
      <c r="I449" s="120" t="s">
        <v>1299</v>
      </c>
      <c r="J449" s="121" t="s">
        <v>1300</v>
      </c>
      <c r="K449" s="121">
        <v>3</v>
      </c>
      <c r="L449" s="158">
        <v>44044</v>
      </c>
      <c r="M449" s="158">
        <v>44316</v>
      </c>
      <c r="N449" s="145">
        <f t="shared" si="101"/>
        <v>38.857142857142854</v>
      </c>
      <c r="O449" s="121" t="s">
        <v>1691</v>
      </c>
      <c r="P449" s="121">
        <v>3</v>
      </c>
      <c r="Q449" s="146">
        <f>IF(P449/K449&gt;1,100,+P449/K449*100)</f>
        <v>100</v>
      </c>
      <c r="R449" s="123">
        <f>+N449*Q449/100</f>
        <v>38.857142857142854</v>
      </c>
      <c r="S449" s="123">
        <f>IF(M449&lt;=$AG$1,R449,0)</f>
        <v>38.857142857142854</v>
      </c>
      <c r="T449" s="123">
        <f>IF($AG$1&gt;=M449,N449,0)</f>
        <v>38.857142857142854</v>
      </c>
      <c r="U449" s="121"/>
      <c r="V449" s="125" t="str">
        <f>IF(Q449=100,"CUMPLIDA",IF(M449-$AG$1&lt;0,"VENCIDA",IF(M449-$AG$1&lt;=30,"PRÓXIMA A VENCER",IF(Q449&gt;0,"CON AVANCE","EN TERMINO"))))</f>
        <v>CUMPLIDA</v>
      </c>
      <c r="W449" s="125" t="str">
        <f>IF(A449&lt;&gt;"",IF(AC449=1,"VENCIDO",IF(AC449=2,"PRÓXIMO A VENCER",IF(AC449=3,"EN TERMINO",IF(AC449=4,"CON AVANCE",IF(AC449=5,"CUMPLIDO",))))),"")</f>
        <v>CUMPLIDO</v>
      </c>
      <c r="X449" s="180" t="s">
        <v>148</v>
      </c>
      <c r="Y449" s="117" t="str">
        <f t="shared" si="97"/>
        <v>H2R15</v>
      </c>
      <c r="Z449" s="126">
        <f>IF(A449&lt;&gt;"",1,Z448+1)</f>
        <v>1</v>
      </c>
      <c r="AA449" s="126" t="str">
        <f t="shared" si="98"/>
        <v>H2R15 - 1</v>
      </c>
      <c r="AB449" s="127">
        <f t="shared" si="93"/>
        <v>5</v>
      </c>
      <c r="AC449" s="127">
        <f t="shared" si="94"/>
        <v>5</v>
      </c>
      <c r="AD449" s="127" t="str">
        <f>IF(A449&lt;&gt;"",MID(F449,1,FIND(" ",F449,1)-1),AD448)</f>
        <v>H2R15.</v>
      </c>
      <c r="AE449" s="127" t="str">
        <f t="shared" si="95"/>
        <v>H2R15</v>
      </c>
      <c r="AF449" s="183"/>
      <c r="AG449" s="183"/>
    </row>
    <row r="450" spans="1:33" s="184" customFormat="1" ht="350.1" customHeight="1" x14ac:dyDescent="0.2">
      <c r="A450" s="117" t="str">
        <f>IF(ISBLANK(D450),"",COUNTA($D$2:D450))</f>
        <v/>
      </c>
      <c r="B450" s="118">
        <f t="shared" si="99"/>
        <v>449</v>
      </c>
      <c r="C450" s="121"/>
      <c r="D450" s="121"/>
      <c r="E450" s="121" t="s">
        <v>96</v>
      </c>
      <c r="F450" s="120" t="s">
        <v>1298</v>
      </c>
      <c r="G450" s="120" t="s">
        <v>97</v>
      </c>
      <c r="H450" s="120" t="s">
        <v>1303</v>
      </c>
      <c r="I450" s="120" t="s">
        <v>1301</v>
      </c>
      <c r="J450" s="121" t="s">
        <v>1302</v>
      </c>
      <c r="K450" s="121">
        <v>3</v>
      </c>
      <c r="L450" s="158">
        <v>44044</v>
      </c>
      <c r="M450" s="158">
        <v>44316</v>
      </c>
      <c r="N450" s="145">
        <f t="shared" si="101"/>
        <v>38.857142857142854</v>
      </c>
      <c r="O450" s="121" t="s">
        <v>1691</v>
      </c>
      <c r="P450" s="121">
        <v>3</v>
      </c>
      <c r="Q450" s="146">
        <f>IF(P450/K450&gt;1,100,+P450/K450*100)</f>
        <v>100</v>
      </c>
      <c r="R450" s="123">
        <f>+N450*Q450/100</f>
        <v>38.857142857142854</v>
      </c>
      <c r="S450" s="123">
        <f>IF(M450&lt;=$AG$1,R450,0)</f>
        <v>38.857142857142854</v>
      </c>
      <c r="T450" s="123">
        <f>IF($AG$1&gt;=M450,N450,0)</f>
        <v>38.857142857142854</v>
      </c>
      <c r="U450" s="121"/>
      <c r="V450" s="125" t="str">
        <f>IF(Q450=100,"CUMPLIDA",IF(M450-$AG$1&lt;0,"VENCIDA",IF(M450-$AG$1&lt;=30,"PRÓXIMA A VENCER",IF(Q450&gt;0,"CON AVANCE","EN TERMINO"))))</f>
        <v>CUMPLIDA</v>
      </c>
      <c r="W450" s="125" t="str">
        <f>IF(A450&lt;&gt;"",IF(AC450=1,"VENCIDO",IF(AC450=2,"PRÓXIMO A VENCER",IF(AC450=3,"EN TERMINO",IF(AC450=4,"CON AVANCE",IF(AC450=5,"CUMPLIDO",))))),"")</f>
        <v/>
      </c>
      <c r="X450" s="180" t="s">
        <v>148</v>
      </c>
      <c r="Y450" s="117" t="str">
        <f t="shared" si="97"/>
        <v>H2R15</v>
      </c>
      <c r="Z450" s="126">
        <f>IF(A450&lt;&gt;"",1,Z449+1)</f>
        <v>2</v>
      </c>
      <c r="AA450" s="126" t="str">
        <f t="shared" si="98"/>
        <v>H2R15 - 2</v>
      </c>
      <c r="AB450" s="127">
        <f t="shared" si="93"/>
        <v>5</v>
      </c>
      <c r="AC450" s="127">
        <f t="shared" si="94"/>
        <v>5</v>
      </c>
      <c r="AD450" s="127" t="str">
        <f>IF(A450&lt;&gt;"",MID(F450,1,FIND(" ",F450,1)-1),AD449)</f>
        <v>H2R15.</v>
      </c>
      <c r="AE450" s="127" t="str">
        <f t="shared" si="95"/>
        <v>H2R15</v>
      </c>
      <c r="AF450" s="183"/>
      <c r="AG450" s="183"/>
    </row>
    <row r="451" spans="1:33" s="184" customFormat="1" ht="350.1" customHeight="1" x14ac:dyDescent="0.2">
      <c r="A451" s="117">
        <f>IF(ISBLANK(D451),"",COUNTA($D$2:D451))</f>
        <v>347</v>
      </c>
      <c r="B451" s="118">
        <f t="shared" si="99"/>
        <v>450</v>
      </c>
      <c r="C451" s="121"/>
      <c r="D451" s="121" t="s">
        <v>829</v>
      </c>
      <c r="E451" s="121" t="s">
        <v>98</v>
      </c>
      <c r="F451" s="120" t="s">
        <v>391</v>
      </c>
      <c r="G451" s="120" t="s">
        <v>99</v>
      </c>
      <c r="H451" s="120" t="s">
        <v>392</v>
      </c>
      <c r="I451" s="120" t="s">
        <v>1211</v>
      </c>
      <c r="J451" s="121" t="s">
        <v>393</v>
      </c>
      <c r="K451" s="121">
        <v>1</v>
      </c>
      <c r="L451" s="158">
        <v>43040</v>
      </c>
      <c r="M451" s="158">
        <v>43099</v>
      </c>
      <c r="N451" s="145">
        <f t="shared" si="101"/>
        <v>8.4285714285714288</v>
      </c>
      <c r="O451" s="121" t="s">
        <v>1691</v>
      </c>
      <c r="P451" s="121">
        <v>1</v>
      </c>
      <c r="Q451" s="146">
        <f>IF(P451/K451&gt;1,100,+P451/K451*100)</f>
        <v>100</v>
      </c>
      <c r="R451" s="123">
        <f>+N451*Q451/100</f>
        <v>8.4285714285714288</v>
      </c>
      <c r="S451" s="123">
        <f>IF(M451&lt;=$AG$1,R451,0)</f>
        <v>8.4285714285714288</v>
      </c>
      <c r="T451" s="123">
        <f>IF($AG$1&gt;=M451,N451,0)</f>
        <v>8.4285714285714288</v>
      </c>
      <c r="U451" s="121"/>
      <c r="V451" s="125" t="str">
        <f>IF(Q451=100,"CUMPLIDA",IF(M451-$AG$1&lt;0,"VENCIDA",IF(M451-$AG$1&lt;=30,"PRÓXIMA A VENCER",IF(Q451&gt;0,"CON AVANCE","EN TERMINO"))))</f>
        <v>CUMPLIDA</v>
      </c>
      <c r="W451" s="125" t="str">
        <f>IF(A451&lt;&gt;"",IF(AC451=1,"VENCIDO",IF(AC451=2,"PRÓXIMO A VENCER",IF(AC451=3,"EN TERMINO",IF(AC451=4,"CON AVANCE",IF(AC451=5,"CUMPLIDO",))))),"")</f>
        <v>CUMPLIDO</v>
      </c>
      <c r="X451" s="180" t="s">
        <v>148</v>
      </c>
      <c r="Y451" s="117" t="str">
        <f t="shared" si="97"/>
        <v>H3R15</v>
      </c>
      <c r="Z451" s="126">
        <f>IF(A451&lt;&gt;"",1,Z450+1)</f>
        <v>1</v>
      </c>
      <c r="AA451" s="126" t="str">
        <f t="shared" si="98"/>
        <v>H3R15 - 1</v>
      </c>
      <c r="AB451" s="127">
        <f t="shared" ref="AB451:AB514" si="103">IF(V451="VENCIDA",1,IF(V451="PRÓXIMA A VENCER",2,IF(V451="EN TERMINO",3,IF(V451="CON AVANCE",4,IF(V451="CUMPLIDA",5,)))))</f>
        <v>5</v>
      </c>
      <c r="AC451" s="127">
        <f t="shared" ref="AC451:AC514" si="104">IF(Z452=Z451+1,MIN(AB451,AC452),AB451)</f>
        <v>5</v>
      </c>
      <c r="AD451" s="127" t="str">
        <f>IF(A451&lt;&gt;"",MID(F451,1,FIND(" ",F451,1)-1),AD450)</f>
        <v>H3R15.</v>
      </c>
      <c r="AE451" s="127" t="str">
        <f t="shared" ref="AE451:AE514" si="105">IFERROR(MID(AD451,1,FIND(".",AD451,1)-1),AD451)</f>
        <v>H3R15</v>
      </c>
      <c r="AF451" s="183"/>
      <c r="AG451" s="183"/>
    </row>
    <row r="452" spans="1:33" s="184" customFormat="1" ht="350.1" customHeight="1" x14ac:dyDescent="0.2">
      <c r="A452" s="117">
        <f>IF(ISBLANK(D452),"",COUNTA($D$2:D452))</f>
        <v>348</v>
      </c>
      <c r="B452" s="118">
        <f t="shared" si="99"/>
        <v>451</v>
      </c>
      <c r="C452" s="121"/>
      <c r="D452" s="121" t="s">
        <v>829</v>
      </c>
      <c r="E452" s="121" t="s">
        <v>24</v>
      </c>
      <c r="F452" s="120" t="s">
        <v>834</v>
      </c>
      <c r="G452" s="120" t="s">
        <v>100</v>
      </c>
      <c r="H452" s="120" t="s">
        <v>249</v>
      </c>
      <c r="I452" s="120" t="s">
        <v>241</v>
      </c>
      <c r="J452" s="126" t="s">
        <v>43</v>
      </c>
      <c r="K452" s="126">
        <v>3</v>
      </c>
      <c r="L452" s="188">
        <v>43040</v>
      </c>
      <c r="M452" s="188">
        <v>43342</v>
      </c>
      <c r="N452" s="145">
        <f t="shared" si="101"/>
        <v>43.142857142857146</v>
      </c>
      <c r="O452" s="121" t="s">
        <v>1689</v>
      </c>
      <c r="P452" s="121">
        <v>3</v>
      </c>
      <c r="Q452" s="146">
        <f>IF(P452/K452&gt;1,100,+P452/K452*100)</f>
        <v>100</v>
      </c>
      <c r="R452" s="123">
        <f>+N452*Q452/100</f>
        <v>43.142857142857146</v>
      </c>
      <c r="S452" s="123">
        <f>IF(M452&lt;=$AG$1,R452,0)</f>
        <v>43.142857142857146</v>
      </c>
      <c r="T452" s="123">
        <f>IF($AG$1&gt;=M452,N452,0)</f>
        <v>43.142857142857146</v>
      </c>
      <c r="U452" s="121"/>
      <c r="V452" s="125" t="str">
        <f>IF(Q452=100,"CUMPLIDA",IF(M452-$AG$1&lt;0,"VENCIDA",IF(M452-$AG$1&lt;=30,"PRÓXIMA A VENCER",IF(Q452&gt;0,"CON AVANCE","EN TERMINO"))))</f>
        <v>CUMPLIDA</v>
      </c>
      <c r="W452" s="125" t="str">
        <f>IF(A452&lt;&gt;"",IF(AC452=1,"VENCIDO",IF(AC452=2,"PRÓXIMO A VENCER",IF(AC452=3,"EN TERMINO",IF(AC452=4,"CON AVANCE",IF(AC452=5,"CUMPLIDO",))))),"")</f>
        <v>CUMPLIDO</v>
      </c>
      <c r="X452" s="180" t="s">
        <v>148</v>
      </c>
      <c r="Y452" s="117" t="str">
        <f t="shared" si="97"/>
        <v>H5R15</v>
      </c>
      <c r="Z452" s="126">
        <f>IF(A452&lt;&gt;"",1,Z451+1)</f>
        <v>1</v>
      </c>
      <c r="AA452" s="126" t="str">
        <f t="shared" si="98"/>
        <v>H5R15 - 1</v>
      </c>
      <c r="AB452" s="127">
        <f t="shared" si="103"/>
        <v>5</v>
      </c>
      <c r="AC452" s="127">
        <f t="shared" si="104"/>
        <v>5</v>
      </c>
      <c r="AD452" s="127" t="str">
        <f>IF(A452&lt;&gt;"",MID(F452,1,FIND(" ",F452,1)-1),AD451)</f>
        <v>H5R15.</v>
      </c>
      <c r="AE452" s="127" t="str">
        <f t="shared" si="105"/>
        <v>H5R15</v>
      </c>
      <c r="AF452" s="183"/>
      <c r="AG452" s="183"/>
    </row>
    <row r="453" spans="1:33" s="184" customFormat="1" ht="350.1" customHeight="1" x14ac:dyDescent="0.2">
      <c r="A453" s="117">
        <f>IF(ISBLANK(D453),"",COUNTA($D$2:D453))</f>
        <v>349</v>
      </c>
      <c r="B453" s="118">
        <f t="shared" si="99"/>
        <v>452</v>
      </c>
      <c r="C453" s="121"/>
      <c r="D453" s="121" t="s">
        <v>711</v>
      </c>
      <c r="E453" s="121" t="s">
        <v>21</v>
      </c>
      <c r="F453" s="120" t="s">
        <v>1136</v>
      </c>
      <c r="G453" s="120" t="s">
        <v>627</v>
      </c>
      <c r="H453" s="120" t="s">
        <v>559</v>
      </c>
      <c r="I453" s="120" t="s">
        <v>560</v>
      </c>
      <c r="J453" s="121" t="s">
        <v>628</v>
      </c>
      <c r="K453" s="121">
        <v>1</v>
      </c>
      <c r="L453" s="158">
        <v>43040</v>
      </c>
      <c r="M453" s="158">
        <v>43099</v>
      </c>
      <c r="N453" s="145">
        <f t="shared" si="101"/>
        <v>8.4285714285714288</v>
      </c>
      <c r="O453" s="121" t="s">
        <v>1696</v>
      </c>
      <c r="P453" s="121">
        <v>1</v>
      </c>
      <c r="Q453" s="146">
        <f>IF(P453/K453&gt;1,100,+P453/K453*100)</f>
        <v>100</v>
      </c>
      <c r="R453" s="123">
        <f>+N453*Q453/100</f>
        <v>8.4285714285714288</v>
      </c>
      <c r="S453" s="123">
        <f>IF(M453&lt;=$AG$1,R453,0)</f>
        <v>8.4285714285714288</v>
      </c>
      <c r="T453" s="123">
        <f>IF($AG$1&gt;=M453,N453,0)</f>
        <v>8.4285714285714288</v>
      </c>
      <c r="U453" s="121"/>
      <c r="V453" s="125" t="str">
        <f>IF(Q453=100,"CUMPLIDA",IF(M453-$AG$1&lt;0,"VENCIDA",IF(M453-$AG$1&lt;=30,"PRÓXIMA A VENCER",IF(Q453&gt;0,"CON AVANCE","EN TERMINO"))))</f>
        <v>CUMPLIDA</v>
      </c>
      <c r="W453" s="125" t="str">
        <f>IF(A453&lt;&gt;"",IF(AC453=1,"VENCIDO",IF(AC453=2,"PRÓXIMO A VENCER",IF(AC453=3,"EN TERMINO",IF(AC453=4,"CON AVANCE",IF(AC453=5,"CUMPLIDO",))))),"")</f>
        <v>CUMPLIDO</v>
      </c>
      <c r="X453" s="180" t="s">
        <v>148</v>
      </c>
      <c r="Y453" s="117" t="str">
        <f t="shared" si="97"/>
        <v>H6R15</v>
      </c>
      <c r="Z453" s="126">
        <f>IF(A453&lt;&gt;"",1,Z452+1)</f>
        <v>1</v>
      </c>
      <c r="AA453" s="126" t="str">
        <f t="shared" si="98"/>
        <v>H6R15 - 1</v>
      </c>
      <c r="AB453" s="127">
        <f t="shared" si="103"/>
        <v>5</v>
      </c>
      <c r="AC453" s="127">
        <f t="shared" si="104"/>
        <v>5</v>
      </c>
      <c r="AD453" s="127" t="str">
        <f>IF(A453&lt;&gt;"",MID(F453,1,FIND(" ",F453,1)-1),AD452)</f>
        <v>H6R15.</v>
      </c>
      <c r="AE453" s="127" t="str">
        <f t="shared" si="105"/>
        <v>H6R15</v>
      </c>
      <c r="AF453" s="183"/>
      <c r="AG453" s="183"/>
    </row>
    <row r="454" spans="1:33" s="184" customFormat="1" ht="350.1" customHeight="1" x14ac:dyDescent="0.2">
      <c r="A454" s="117">
        <f>IF(ISBLANK(D454),"",COUNTA($D$2:D454))</f>
        <v>350</v>
      </c>
      <c r="B454" s="118">
        <f t="shared" si="99"/>
        <v>453</v>
      </c>
      <c r="C454" s="121"/>
      <c r="D454" s="121" t="s">
        <v>829</v>
      </c>
      <c r="E454" s="121" t="s">
        <v>32</v>
      </c>
      <c r="F454" s="120" t="s">
        <v>739</v>
      </c>
      <c r="G454" s="120" t="s">
        <v>101</v>
      </c>
      <c r="H454" s="120" t="s">
        <v>561</v>
      </c>
      <c r="I454" s="120" t="s">
        <v>560</v>
      </c>
      <c r="J454" s="121" t="s">
        <v>628</v>
      </c>
      <c r="K454" s="121">
        <v>1</v>
      </c>
      <c r="L454" s="158">
        <v>43040</v>
      </c>
      <c r="M454" s="158">
        <v>43099</v>
      </c>
      <c r="N454" s="145">
        <f t="shared" si="101"/>
        <v>8.4285714285714288</v>
      </c>
      <c r="O454" s="121" t="s">
        <v>1696</v>
      </c>
      <c r="P454" s="121">
        <v>1</v>
      </c>
      <c r="Q454" s="146">
        <f>IF(P454/K454&gt;1,100,+P454/K454*100)</f>
        <v>100</v>
      </c>
      <c r="R454" s="123">
        <f>+N454*Q454/100</f>
        <v>8.4285714285714288</v>
      </c>
      <c r="S454" s="123">
        <f>IF(M454&lt;=$AG$1,R454,0)</f>
        <v>8.4285714285714288</v>
      </c>
      <c r="T454" s="123">
        <f>IF($AG$1&gt;=M454,N454,0)</f>
        <v>8.4285714285714288</v>
      </c>
      <c r="U454" s="121"/>
      <c r="V454" s="125" t="str">
        <f>IF(Q454=100,"CUMPLIDA",IF(M454-$AG$1&lt;0,"VENCIDA",IF(M454-$AG$1&lt;=30,"PRÓXIMA A VENCER",IF(Q454&gt;0,"CON AVANCE","EN TERMINO"))))</f>
        <v>CUMPLIDA</v>
      </c>
      <c r="W454" s="125" t="str">
        <f>IF(A454&lt;&gt;"",IF(AC454=1,"VENCIDO",IF(AC454=2,"PRÓXIMO A VENCER",IF(AC454=3,"EN TERMINO",IF(AC454=4,"CON AVANCE",IF(AC454=5,"CUMPLIDO",))))),"")</f>
        <v>CUMPLIDO</v>
      </c>
      <c r="X454" s="180" t="s">
        <v>148</v>
      </c>
      <c r="Y454" s="117" t="str">
        <f t="shared" si="97"/>
        <v>H7R15</v>
      </c>
      <c r="Z454" s="126">
        <f>IF(A454&lt;&gt;"",1,Z453+1)</f>
        <v>1</v>
      </c>
      <c r="AA454" s="126" t="str">
        <f t="shared" si="98"/>
        <v>H7R15 - 1</v>
      </c>
      <c r="AB454" s="127">
        <f t="shared" si="103"/>
        <v>5</v>
      </c>
      <c r="AC454" s="127">
        <f t="shared" si="104"/>
        <v>5</v>
      </c>
      <c r="AD454" s="127" t="str">
        <f>IF(A454&lt;&gt;"",MID(F454,1,FIND(" ",F454,1)-1),AD453)</f>
        <v>H7R15.</v>
      </c>
      <c r="AE454" s="127" t="str">
        <f t="shared" si="105"/>
        <v>H7R15</v>
      </c>
      <c r="AF454" s="183"/>
      <c r="AG454" s="183"/>
    </row>
    <row r="455" spans="1:33" s="184" customFormat="1" ht="350.1" customHeight="1" x14ac:dyDescent="0.2">
      <c r="A455" s="117">
        <f>IF(ISBLANK(D455),"",COUNTA($D$2:D455))</f>
        <v>351</v>
      </c>
      <c r="B455" s="118">
        <f t="shared" si="99"/>
        <v>454</v>
      </c>
      <c r="C455" s="121"/>
      <c r="D455" s="121" t="s">
        <v>829</v>
      </c>
      <c r="E455" s="121" t="s">
        <v>21</v>
      </c>
      <c r="F455" s="120" t="s">
        <v>1019</v>
      </c>
      <c r="G455" s="120" t="s">
        <v>102</v>
      </c>
      <c r="H455" s="120" t="s">
        <v>562</v>
      </c>
      <c r="I455" s="120" t="s">
        <v>563</v>
      </c>
      <c r="J455" s="121" t="s">
        <v>9</v>
      </c>
      <c r="K455" s="121">
        <v>1</v>
      </c>
      <c r="L455" s="158">
        <v>43040</v>
      </c>
      <c r="M455" s="158">
        <v>43099</v>
      </c>
      <c r="N455" s="145">
        <f t="shared" si="101"/>
        <v>8.4285714285714288</v>
      </c>
      <c r="O455" s="121" t="s">
        <v>1696</v>
      </c>
      <c r="P455" s="121">
        <v>1</v>
      </c>
      <c r="Q455" s="146">
        <f>IF(P455/K455&gt;1,100,+P455/K455*100)</f>
        <v>100</v>
      </c>
      <c r="R455" s="123">
        <f>+N455*Q455/100</f>
        <v>8.4285714285714288</v>
      </c>
      <c r="S455" s="123">
        <f>IF(M455&lt;=$AG$1,R455,0)</f>
        <v>8.4285714285714288</v>
      </c>
      <c r="T455" s="123">
        <f>IF($AG$1&gt;=M455,N455,0)</f>
        <v>8.4285714285714288</v>
      </c>
      <c r="U455" s="121"/>
      <c r="V455" s="125" t="str">
        <f>IF(Q455=100,"CUMPLIDA",IF(M455-$AG$1&lt;0,"VENCIDA",IF(M455-$AG$1&lt;=30,"PRÓXIMA A VENCER",IF(Q455&gt;0,"CON AVANCE","EN TERMINO"))))</f>
        <v>CUMPLIDA</v>
      </c>
      <c r="W455" s="125" t="str">
        <f>IF(A455&lt;&gt;"",IF(AC455=1,"VENCIDO",IF(AC455=2,"PRÓXIMO A VENCER",IF(AC455=3,"EN TERMINO",IF(AC455=4,"CON AVANCE",IF(AC455=5,"CUMPLIDO",))))),"")</f>
        <v>CUMPLIDO</v>
      </c>
      <c r="X455" s="180" t="s">
        <v>148</v>
      </c>
      <c r="Y455" s="117" t="str">
        <f t="shared" si="97"/>
        <v>H8R15</v>
      </c>
      <c r="Z455" s="126">
        <f>IF(A455&lt;&gt;"",1,Z454+1)</f>
        <v>1</v>
      </c>
      <c r="AA455" s="126" t="str">
        <f t="shared" si="98"/>
        <v>H8R15 - 1</v>
      </c>
      <c r="AB455" s="127">
        <f t="shared" si="103"/>
        <v>5</v>
      </c>
      <c r="AC455" s="127">
        <f t="shared" si="104"/>
        <v>5</v>
      </c>
      <c r="AD455" s="127" t="str">
        <f>IF(A455&lt;&gt;"",MID(F455,1,FIND(" ",F455,1)-1),AD454)</f>
        <v>H8R15.</v>
      </c>
      <c r="AE455" s="127" t="str">
        <f t="shared" si="105"/>
        <v>H8R15</v>
      </c>
      <c r="AF455" s="183"/>
      <c r="AG455" s="183"/>
    </row>
    <row r="456" spans="1:33" s="184" customFormat="1" ht="350.1" customHeight="1" x14ac:dyDescent="0.2">
      <c r="A456" s="117">
        <f>IF(ISBLANK(D456),"",COUNTA($D$2:D456))</f>
        <v>352</v>
      </c>
      <c r="B456" s="118">
        <f t="shared" si="99"/>
        <v>455</v>
      </c>
      <c r="C456" s="121"/>
      <c r="D456" s="121" t="s">
        <v>829</v>
      </c>
      <c r="E456" s="121" t="s">
        <v>15</v>
      </c>
      <c r="F456" s="120" t="s">
        <v>1035</v>
      </c>
      <c r="G456" s="120" t="s">
        <v>103</v>
      </c>
      <c r="H456" s="120" t="s">
        <v>565</v>
      </c>
      <c r="I456" s="120" t="s">
        <v>566</v>
      </c>
      <c r="J456" s="121" t="s">
        <v>9</v>
      </c>
      <c r="K456" s="121">
        <v>1</v>
      </c>
      <c r="L456" s="158">
        <v>43040</v>
      </c>
      <c r="M456" s="158">
        <v>43099</v>
      </c>
      <c r="N456" s="145">
        <f t="shared" si="101"/>
        <v>8.4285714285714288</v>
      </c>
      <c r="O456" s="121" t="s">
        <v>1696</v>
      </c>
      <c r="P456" s="121">
        <v>0.4</v>
      </c>
      <c r="Q456" s="146">
        <f>IF(P456/K456&gt;1,100,+P456/K456*100)</f>
        <v>40</v>
      </c>
      <c r="R456" s="123">
        <f>+N456*Q456/100</f>
        <v>3.3714285714285719</v>
      </c>
      <c r="S456" s="123">
        <f>IF(M456&lt;=$AG$1,R456,0)</f>
        <v>3.3714285714285719</v>
      </c>
      <c r="T456" s="123">
        <f>IF($AG$1&gt;=M456,N456,0)</f>
        <v>8.4285714285714288</v>
      </c>
      <c r="U456" s="121"/>
      <c r="V456" s="125" t="str">
        <f>IF(Q456=100,"CUMPLIDA",IF(M456-$AG$1&lt;0,"VENCIDA",IF(M456-$AG$1&lt;=30,"PRÓXIMA A VENCER",IF(Q456&gt;0,"CON AVANCE","EN TERMINO"))))</f>
        <v>VENCIDA</v>
      </c>
      <c r="W456" s="125" t="str">
        <f>IF(A456&lt;&gt;"",IF(AC456=1,"VENCIDO",IF(AC456=2,"PRÓXIMO A VENCER",IF(AC456=3,"EN TERMINO",IF(AC456=4,"CON AVANCE",IF(AC456=5,"CUMPLIDO",))))),"")</f>
        <v>VENCIDO</v>
      </c>
      <c r="X456" s="180" t="s">
        <v>148</v>
      </c>
      <c r="Y456" s="117" t="str">
        <f t="shared" si="97"/>
        <v>H9R15</v>
      </c>
      <c r="Z456" s="126">
        <f>IF(A456&lt;&gt;"",1,Z455+1)</f>
        <v>1</v>
      </c>
      <c r="AA456" s="126" t="str">
        <f t="shared" si="98"/>
        <v>H9R15 - 1</v>
      </c>
      <c r="AB456" s="127">
        <f t="shared" si="103"/>
        <v>1</v>
      </c>
      <c r="AC456" s="127">
        <f t="shared" si="104"/>
        <v>1</v>
      </c>
      <c r="AD456" s="127" t="str">
        <f>IF(A456&lt;&gt;"",MID(F456,1,FIND(" ",F456,1)-1),AD455)</f>
        <v>H9R15.</v>
      </c>
      <c r="AE456" s="127" t="str">
        <f t="shared" si="105"/>
        <v>H9R15</v>
      </c>
      <c r="AF456" s="183"/>
      <c r="AG456" s="183"/>
    </row>
    <row r="457" spans="1:33" s="184" customFormat="1" ht="350.1" customHeight="1" x14ac:dyDescent="0.2">
      <c r="A457" s="117">
        <f>IF(ISBLANK(D457),"",COUNTA($D$2:D457))</f>
        <v>353</v>
      </c>
      <c r="B457" s="118">
        <f t="shared" si="99"/>
        <v>456</v>
      </c>
      <c r="C457" s="121"/>
      <c r="D457" s="121" t="s">
        <v>829</v>
      </c>
      <c r="E457" s="121" t="s">
        <v>25</v>
      </c>
      <c r="F457" s="120" t="s">
        <v>740</v>
      </c>
      <c r="G457" s="120" t="s">
        <v>104</v>
      </c>
      <c r="H457" s="120" t="s">
        <v>567</v>
      </c>
      <c r="I457" s="120" t="s">
        <v>568</v>
      </c>
      <c r="J457" s="121" t="s">
        <v>515</v>
      </c>
      <c r="K457" s="121">
        <v>1</v>
      </c>
      <c r="L457" s="158">
        <v>43040</v>
      </c>
      <c r="M457" s="158">
        <v>43099</v>
      </c>
      <c r="N457" s="145">
        <f t="shared" si="101"/>
        <v>8.4285714285714288</v>
      </c>
      <c r="O457" s="121" t="s">
        <v>1696</v>
      </c>
      <c r="P457" s="121">
        <v>1</v>
      </c>
      <c r="Q457" s="146">
        <f>IF(P457/K457&gt;1,100,+P457/K457*100)</f>
        <v>100</v>
      </c>
      <c r="R457" s="123">
        <f>+N457*Q457/100</f>
        <v>8.4285714285714288</v>
      </c>
      <c r="S457" s="123">
        <f>IF(M457&lt;=$AG$1,R457,0)</f>
        <v>8.4285714285714288</v>
      </c>
      <c r="T457" s="123">
        <f>IF($AG$1&gt;=M457,N457,0)</f>
        <v>8.4285714285714288</v>
      </c>
      <c r="U457" s="121"/>
      <c r="V457" s="125" t="str">
        <f>IF(Q457=100,"CUMPLIDA",IF(M457-$AG$1&lt;0,"VENCIDA",IF(M457-$AG$1&lt;=30,"PRÓXIMA A VENCER",IF(Q457&gt;0,"CON AVANCE","EN TERMINO"))))</f>
        <v>CUMPLIDA</v>
      </c>
      <c r="W457" s="125" t="str">
        <f>IF(A457&lt;&gt;"",IF(AC457=1,"VENCIDO",IF(AC457=2,"PRÓXIMO A VENCER",IF(AC457=3,"EN TERMINO",IF(AC457=4,"CON AVANCE",IF(AC457=5,"CUMPLIDO",))))),"")</f>
        <v>CUMPLIDO</v>
      </c>
      <c r="X457" s="180" t="s">
        <v>148</v>
      </c>
      <c r="Y457" s="117" t="str">
        <f t="shared" ref="Y457:Y520" si="106">AE457</f>
        <v>H10R15</v>
      </c>
      <c r="Z457" s="126">
        <f>IF(A457&lt;&gt;"",1,Z456+1)</f>
        <v>1</v>
      </c>
      <c r="AA457" s="126" t="str">
        <f t="shared" ref="AA457:AA520" si="107">CONCATENATE(Y457," - ",Z457)</f>
        <v>H10R15 - 1</v>
      </c>
      <c r="AB457" s="127">
        <f t="shared" si="103"/>
        <v>5</v>
      </c>
      <c r="AC457" s="127">
        <f t="shared" si="104"/>
        <v>5</v>
      </c>
      <c r="AD457" s="127" t="str">
        <f>IF(A457&lt;&gt;"",MID(F457,1,FIND(" ",F457,1)-1),AD456)</f>
        <v>H10R15.</v>
      </c>
      <c r="AE457" s="127" t="str">
        <f t="shared" si="105"/>
        <v>H10R15</v>
      </c>
      <c r="AF457" s="183"/>
      <c r="AG457" s="183"/>
    </row>
    <row r="458" spans="1:33" s="184" customFormat="1" ht="350.1" customHeight="1" x14ac:dyDescent="0.2">
      <c r="A458" s="117">
        <f>IF(ISBLANK(D458),"",COUNTA($D$2:D458))</f>
        <v>354</v>
      </c>
      <c r="B458" s="118">
        <f t="shared" ref="B458:B521" si="108">ROW()-1</f>
        <v>457</v>
      </c>
      <c r="C458" s="121"/>
      <c r="D458" s="121" t="s">
        <v>711</v>
      </c>
      <c r="E458" s="121" t="s">
        <v>21</v>
      </c>
      <c r="F458" s="120" t="s">
        <v>105</v>
      </c>
      <c r="G458" s="120" t="s">
        <v>106</v>
      </c>
      <c r="H458" s="120" t="s">
        <v>674</v>
      </c>
      <c r="I458" s="120" t="s">
        <v>501</v>
      </c>
      <c r="J458" s="121" t="s">
        <v>9</v>
      </c>
      <c r="K458" s="121">
        <v>1</v>
      </c>
      <c r="L458" s="158">
        <v>43040</v>
      </c>
      <c r="M458" s="158">
        <v>43099</v>
      </c>
      <c r="N458" s="145">
        <f t="shared" si="101"/>
        <v>8.4285714285714288</v>
      </c>
      <c r="O458" s="140" t="s">
        <v>1694</v>
      </c>
      <c r="P458" s="121">
        <v>1</v>
      </c>
      <c r="Q458" s="146">
        <f>IF(P458/K458&gt;1,100,+P458/K458*100)</f>
        <v>100</v>
      </c>
      <c r="R458" s="123">
        <f>+N458*Q458/100</f>
        <v>8.4285714285714288</v>
      </c>
      <c r="S458" s="123">
        <f>IF(M458&lt;=$AG$1,R458,0)</f>
        <v>8.4285714285714288</v>
      </c>
      <c r="T458" s="123">
        <f>IF($AG$1&gt;=M458,N458,0)</f>
        <v>8.4285714285714288</v>
      </c>
      <c r="U458" s="121"/>
      <c r="V458" s="125" t="str">
        <f>IF(Q458=100,"CUMPLIDA",IF(M458-$AG$1&lt;0,"VENCIDA",IF(M458-$AG$1&lt;=30,"PRÓXIMA A VENCER",IF(Q458&gt;0,"CON AVANCE","EN TERMINO"))))</f>
        <v>CUMPLIDA</v>
      </c>
      <c r="W458" s="125" t="str">
        <f>IF(A458&lt;&gt;"",IF(AC458=1,"VENCIDO",IF(AC458=2,"PRÓXIMO A VENCER",IF(AC458=3,"EN TERMINO",IF(AC458=4,"CON AVANCE",IF(AC458=5,"CUMPLIDO",))))),"")</f>
        <v>CUMPLIDO</v>
      </c>
      <c r="X458" s="180" t="s">
        <v>148</v>
      </c>
      <c r="Y458" s="117" t="str">
        <f t="shared" si="106"/>
        <v>H13R15</v>
      </c>
      <c r="Z458" s="126">
        <f>IF(A458&lt;&gt;"",1,Z457+1)</f>
        <v>1</v>
      </c>
      <c r="AA458" s="126" t="str">
        <f t="shared" si="107"/>
        <v>H13R15 - 1</v>
      </c>
      <c r="AB458" s="127">
        <f t="shared" si="103"/>
        <v>5</v>
      </c>
      <c r="AC458" s="127">
        <f t="shared" si="104"/>
        <v>5</v>
      </c>
      <c r="AD458" s="127" t="str">
        <f>IF(A458&lt;&gt;"",MID(F458,1,FIND(" ",F458,1)-1),AD457)</f>
        <v>H13R15.</v>
      </c>
      <c r="AE458" s="127" t="str">
        <f t="shared" si="105"/>
        <v>H13R15</v>
      </c>
      <c r="AF458" s="183"/>
      <c r="AG458" s="183"/>
    </row>
    <row r="459" spans="1:33" s="184" customFormat="1" ht="350.1" customHeight="1" x14ac:dyDescent="0.2">
      <c r="A459" s="117">
        <f>IF(ISBLANK(D459),"",COUNTA($D$2:D459))</f>
        <v>355</v>
      </c>
      <c r="B459" s="118">
        <f t="shared" si="108"/>
        <v>458</v>
      </c>
      <c r="C459" s="121"/>
      <c r="D459" s="121" t="s">
        <v>829</v>
      </c>
      <c r="E459" s="121" t="s">
        <v>15</v>
      </c>
      <c r="F459" s="120" t="s">
        <v>741</v>
      </c>
      <c r="G459" s="120" t="s">
        <v>107</v>
      </c>
      <c r="H459" s="120" t="s">
        <v>1198</v>
      </c>
      <c r="I459" s="120" t="s">
        <v>1199</v>
      </c>
      <c r="J459" s="126" t="s">
        <v>1200</v>
      </c>
      <c r="K459" s="126">
        <v>10</v>
      </c>
      <c r="L459" s="188">
        <v>43862</v>
      </c>
      <c r="M459" s="188">
        <v>44165</v>
      </c>
      <c r="N459" s="145">
        <f t="shared" ref="N459:N491" si="109">(+M459-L459)/7</f>
        <v>43.285714285714285</v>
      </c>
      <c r="O459" s="121" t="s">
        <v>1693</v>
      </c>
      <c r="P459" s="121">
        <v>0</v>
      </c>
      <c r="Q459" s="146">
        <f>IF(P459/K459&gt;1,100,+P459/K459*100)</f>
        <v>0</v>
      </c>
      <c r="R459" s="123">
        <f>+N459*Q459/100</f>
        <v>0</v>
      </c>
      <c r="S459" s="123">
        <f>IF(M459&lt;=$AG$1,R459,0)</f>
        <v>0</v>
      </c>
      <c r="T459" s="123">
        <f>IF($AG$1&gt;=M459,N459,0)</f>
        <v>43.285714285714285</v>
      </c>
      <c r="U459" s="121"/>
      <c r="V459" s="125" t="str">
        <f>IF(Q459=100,"CUMPLIDA",IF(M459-$AG$1&lt;0,"VENCIDA",IF(M459-$AG$1&lt;=30,"PRÓXIMA A VENCER",IF(Q459&gt;0,"CON AVANCE","EN TERMINO"))))</f>
        <v>VENCIDA</v>
      </c>
      <c r="W459" s="125" t="str">
        <f>IF(A459&lt;&gt;"",IF(AC459=1,"VENCIDO",IF(AC459=2,"PRÓXIMO A VENCER",IF(AC459=3,"EN TERMINO",IF(AC459=4,"CON AVANCE",IF(AC459=5,"CUMPLIDO",))))),"")</f>
        <v>VENCIDO</v>
      </c>
      <c r="X459" s="180" t="s">
        <v>148</v>
      </c>
      <c r="Y459" s="117" t="str">
        <f t="shared" si="106"/>
        <v>H16R15</v>
      </c>
      <c r="Z459" s="126">
        <f>IF(A459&lt;&gt;"",1,Z458+1)</f>
        <v>1</v>
      </c>
      <c r="AA459" s="126" t="str">
        <f t="shared" si="107"/>
        <v>H16R15 - 1</v>
      </c>
      <c r="AB459" s="127">
        <f t="shared" si="103"/>
        <v>1</v>
      </c>
      <c r="AC459" s="127">
        <f t="shared" si="104"/>
        <v>1</v>
      </c>
      <c r="AD459" s="127" t="str">
        <f>IF(A459&lt;&gt;"",MID(F459,1,FIND(" ",F459,1)-1),AD458)</f>
        <v>H16R15.</v>
      </c>
      <c r="AE459" s="127" t="str">
        <f t="shared" si="105"/>
        <v>H16R15</v>
      </c>
      <c r="AF459" s="183"/>
      <c r="AG459" s="183"/>
    </row>
    <row r="460" spans="1:33" s="184" customFormat="1" ht="350.1" customHeight="1" x14ac:dyDescent="0.2">
      <c r="A460" s="117">
        <f>IF(ISBLANK(D460),"",COUNTA($D$2:D460))</f>
        <v>356</v>
      </c>
      <c r="B460" s="118">
        <f t="shared" si="108"/>
        <v>459</v>
      </c>
      <c r="C460" s="121"/>
      <c r="D460" s="121" t="s">
        <v>711</v>
      </c>
      <c r="E460" s="121" t="s">
        <v>21</v>
      </c>
      <c r="F460" s="120" t="s">
        <v>742</v>
      </c>
      <c r="G460" s="120" t="s">
        <v>108</v>
      </c>
      <c r="H460" s="120" t="s">
        <v>507</v>
      </c>
      <c r="I460" s="120" t="s">
        <v>508</v>
      </c>
      <c r="J460" s="121" t="s">
        <v>509</v>
      </c>
      <c r="K460" s="121">
        <v>1</v>
      </c>
      <c r="L460" s="158">
        <v>43040</v>
      </c>
      <c r="M460" s="158">
        <v>43099</v>
      </c>
      <c r="N460" s="145">
        <f t="shared" si="109"/>
        <v>8.4285714285714288</v>
      </c>
      <c r="O460" s="140" t="s">
        <v>1694</v>
      </c>
      <c r="P460" s="121">
        <v>1</v>
      </c>
      <c r="Q460" s="146">
        <f>IF(P460/K460&gt;1,100,+P460/K460*100)</f>
        <v>100</v>
      </c>
      <c r="R460" s="123">
        <f>+N460*Q460/100</f>
        <v>8.4285714285714288</v>
      </c>
      <c r="S460" s="123">
        <f>IF(M460&lt;=$AG$1,R460,0)</f>
        <v>8.4285714285714288</v>
      </c>
      <c r="T460" s="123">
        <f>IF($AG$1&gt;=M460,N460,0)</f>
        <v>8.4285714285714288</v>
      </c>
      <c r="U460" s="121"/>
      <c r="V460" s="125" t="str">
        <f>IF(Q460=100,"CUMPLIDA",IF(M460-$AG$1&lt;0,"VENCIDA",IF(M460-$AG$1&lt;=30,"PRÓXIMA A VENCER",IF(Q460&gt;0,"CON AVANCE","EN TERMINO"))))</f>
        <v>CUMPLIDA</v>
      </c>
      <c r="W460" s="125" t="str">
        <f>IF(A460&lt;&gt;"",IF(AC460=1,"VENCIDO",IF(AC460=2,"PRÓXIMO A VENCER",IF(AC460=3,"EN TERMINO",IF(AC460=4,"CON AVANCE",IF(AC460=5,"CUMPLIDO",))))),"")</f>
        <v>CUMPLIDO</v>
      </c>
      <c r="X460" s="180" t="s">
        <v>148</v>
      </c>
      <c r="Y460" s="117" t="str">
        <f t="shared" si="106"/>
        <v>H17R15</v>
      </c>
      <c r="Z460" s="126">
        <f>IF(A460&lt;&gt;"",1,Z459+1)</f>
        <v>1</v>
      </c>
      <c r="AA460" s="126" t="str">
        <f t="shared" si="107"/>
        <v>H17R15 - 1</v>
      </c>
      <c r="AB460" s="127">
        <f t="shared" si="103"/>
        <v>5</v>
      </c>
      <c r="AC460" s="127">
        <f t="shared" si="104"/>
        <v>5</v>
      </c>
      <c r="AD460" s="127" t="str">
        <f>IF(A460&lt;&gt;"",MID(F460,1,FIND(" ",F460,1)-1),AD459)</f>
        <v>H17R15.</v>
      </c>
      <c r="AE460" s="127" t="str">
        <f t="shared" si="105"/>
        <v>H17R15</v>
      </c>
      <c r="AF460" s="183"/>
      <c r="AG460" s="183"/>
    </row>
    <row r="461" spans="1:33" s="184" customFormat="1" ht="350.1" customHeight="1" x14ac:dyDescent="0.2">
      <c r="A461" s="117">
        <f>IF(ISBLANK(D461),"",COUNTA($D$2:D461))</f>
        <v>357</v>
      </c>
      <c r="B461" s="118">
        <f t="shared" si="108"/>
        <v>460</v>
      </c>
      <c r="C461" s="121"/>
      <c r="D461" s="121" t="s">
        <v>711</v>
      </c>
      <c r="E461" s="121" t="s">
        <v>21</v>
      </c>
      <c r="F461" s="120" t="s">
        <v>394</v>
      </c>
      <c r="G461" s="120" t="s">
        <v>109</v>
      </c>
      <c r="H461" s="120" t="s">
        <v>395</v>
      </c>
      <c r="I461" s="120" t="s">
        <v>396</v>
      </c>
      <c r="J461" s="121" t="s">
        <v>397</v>
      </c>
      <c r="K461" s="121">
        <v>2</v>
      </c>
      <c r="L461" s="158">
        <v>43040</v>
      </c>
      <c r="M461" s="158">
        <v>43403</v>
      </c>
      <c r="N461" s="145">
        <f t="shared" si="109"/>
        <v>51.857142857142854</v>
      </c>
      <c r="O461" s="121" t="s">
        <v>1691</v>
      </c>
      <c r="P461" s="121">
        <v>2</v>
      </c>
      <c r="Q461" s="146">
        <f>IF(P461/K461&gt;1,100,+P461/K461*100)</f>
        <v>100</v>
      </c>
      <c r="R461" s="123">
        <f>+N461*Q461/100</f>
        <v>51.857142857142854</v>
      </c>
      <c r="S461" s="123">
        <f>IF(M461&lt;=$AG$1,R461,0)</f>
        <v>51.857142857142854</v>
      </c>
      <c r="T461" s="123">
        <f>IF($AG$1&gt;=M461,N461,0)</f>
        <v>51.857142857142854</v>
      </c>
      <c r="U461" s="121"/>
      <c r="V461" s="125" t="str">
        <f>IF(Q461=100,"CUMPLIDA",IF(M461-$AG$1&lt;0,"VENCIDA",IF(M461-$AG$1&lt;=30,"PRÓXIMA A VENCER",IF(Q461&gt;0,"CON AVANCE","EN TERMINO"))))</f>
        <v>CUMPLIDA</v>
      </c>
      <c r="W461" s="125" t="str">
        <f>IF(A461&lt;&gt;"",IF(AC461=1,"VENCIDO",IF(AC461=2,"PRÓXIMO A VENCER",IF(AC461=3,"EN TERMINO",IF(AC461=4,"CON AVANCE",IF(AC461=5,"CUMPLIDO",))))),"")</f>
        <v>CUMPLIDO</v>
      </c>
      <c r="X461" s="180" t="s">
        <v>148</v>
      </c>
      <c r="Y461" s="117" t="str">
        <f t="shared" si="106"/>
        <v>H20R15</v>
      </c>
      <c r="Z461" s="126">
        <f>IF(A461&lt;&gt;"",1,Z460+1)</f>
        <v>1</v>
      </c>
      <c r="AA461" s="126" t="str">
        <f t="shared" si="107"/>
        <v>H20R15 - 1</v>
      </c>
      <c r="AB461" s="127">
        <f t="shared" si="103"/>
        <v>5</v>
      </c>
      <c r="AC461" s="127">
        <f t="shared" si="104"/>
        <v>5</v>
      </c>
      <c r="AD461" s="127" t="str">
        <f>IF(A461&lt;&gt;"",MID(F461,1,FIND(" ",F461,1)-1),AD460)</f>
        <v>H20R15.</v>
      </c>
      <c r="AE461" s="127" t="str">
        <f t="shared" si="105"/>
        <v>H20R15</v>
      </c>
      <c r="AF461" s="183"/>
      <c r="AG461" s="183"/>
    </row>
    <row r="462" spans="1:33" s="184" customFormat="1" ht="350.1" customHeight="1" x14ac:dyDescent="0.2">
      <c r="A462" s="117">
        <f>IF(ISBLANK(D462),"",COUNTA($D$2:D462))</f>
        <v>358</v>
      </c>
      <c r="B462" s="118">
        <f t="shared" si="108"/>
        <v>461</v>
      </c>
      <c r="C462" s="121"/>
      <c r="D462" s="121" t="s">
        <v>711</v>
      </c>
      <c r="E462" s="121" t="s">
        <v>28</v>
      </c>
      <c r="F462" s="120" t="s">
        <v>401</v>
      </c>
      <c r="G462" s="120" t="s">
        <v>110</v>
      </c>
      <c r="H462" s="120" t="s">
        <v>398</v>
      </c>
      <c r="I462" s="120" t="s">
        <v>399</v>
      </c>
      <c r="J462" s="121" t="s">
        <v>400</v>
      </c>
      <c r="K462" s="121">
        <v>2</v>
      </c>
      <c r="L462" s="158">
        <v>43040</v>
      </c>
      <c r="M462" s="158">
        <v>43403</v>
      </c>
      <c r="N462" s="145">
        <f t="shared" si="109"/>
        <v>51.857142857142854</v>
      </c>
      <c r="O462" s="121" t="s">
        <v>1691</v>
      </c>
      <c r="P462" s="121">
        <v>2</v>
      </c>
      <c r="Q462" s="146">
        <f>IF(P462/K462&gt;1,100,+P462/K462*100)</f>
        <v>100</v>
      </c>
      <c r="R462" s="123">
        <f>+N462*Q462/100</f>
        <v>51.857142857142854</v>
      </c>
      <c r="S462" s="123">
        <f>IF(M462&lt;=$AG$1,R462,0)</f>
        <v>51.857142857142854</v>
      </c>
      <c r="T462" s="123">
        <f>IF($AG$1&gt;=M462,N462,0)</f>
        <v>51.857142857142854</v>
      </c>
      <c r="U462" s="121"/>
      <c r="V462" s="125" t="str">
        <f>IF(Q462=100,"CUMPLIDA",IF(M462-$AG$1&lt;0,"VENCIDA",IF(M462-$AG$1&lt;=30,"PRÓXIMA A VENCER",IF(Q462&gt;0,"CON AVANCE","EN TERMINO"))))</f>
        <v>CUMPLIDA</v>
      </c>
      <c r="W462" s="125" t="str">
        <f>IF(A462&lt;&gt;"",IF(AC462=1,"VENCIDO",IF(AC462=2,"PRÓXIMO A VENCER",IF(AC462=3,"EN TERMINO",IF(AC462=4,"CON AVANCE",IF(AC462=5,"CUMPLIDO",))))),"")</f>
        <v>CUMPLIDO</v>
      </c>
      <c r="X462" s="180" t="s">
        <v>148</v>
      </c>
      <c r="Y462" s="117" t="str">
        <f t="shared" si="106"/>
        <v>H21R15</v>
      </c>
      <c r="Z462" s="126">
        <f>IF(A462&lt;&gt;"",1,Z461+1)</f>
        <v>1</v>
      </c>
      <c r="AA462" s="126" t="str">
        <f t="shared" si="107"/>
        <v>H21R15 - 1</v>
      </c>
      <c r="AB462" s="127">
        <f t="shared" si="103"/>
        <v>5</v>
      </c>
      <c r="AC462" s="127">
        <f t="shared" si="104"/>
        <v>5</v>
      </c>
      <c r="AD462" s="127" t="str">
        <f>IF(A462&lt;&gt;"",MID(F462,1,FIND(" ",F462,1)-1),AD461)</f>
        <v>H21R15.</v>
      </c>
      <c r="AE462" s="127" t="str">
        <f t="shared" si="105"/>
        <v>H21R15</v>
      </c>
      <c r="AF462" s="183"/>
      <c r="AG462" s="183"/>
    </row>
    <row r="463" spans="1:33" s="184" customFormat="1" ht="350.1" customHeight="1" x14ac:dyDescent="0.2">
      <c r="A463" s="117">
        <f>IF(ISBLANK(D463),"",COUNTA($D$2:D463))</f>
        <v>359</v>
      </c>
      <c r="B463" s="118">
        <f t="shared" si="108"/>
        <v>462</v>
      </c>
      <c r="C463" s="121"/>
      <c r="D463" s="121" t="s">
        <v>829</v>
      </c>
      <c r="E463" s="121" t="s">
        <v>21</v>
      </c>
      <c r="F463" s="120" t="s">
        <v>814</v>
      </c>
      <c r="G463" s="120" t="s">
        <v>111</v>
      </c>
      <c r="H463" s="120" t="s">
        <v>250</v>
      </c>
      <c r="I463" s="120" t="s">
        <v>1540</v>
      </c>
      <c r="J463" s="126" t="s">
        <v>9</v>
      </c>
      <c r="K463" s="126">
        <v>1</v>
      </c>
      <c r="L463" s="188">
        <v>43040</v>
      </c>
      <c r="M463" s="188">
        <v>43099</v>
      </c>
      <c r="N463" s="145">
        <f t="shared" si="109"/>
        <v>8.4285714285714288</v>
      </c>
      <c r="O463" s="121" t="s">
        <v>1689</v>
      </c>
      <c r="P463" s="121">
        <v>1</v>
      </c>
      <c r="Q463" s="146">
        <f>IF(P463/K463&gt;1,100,+P463/K463*100)</f>
        <v>100</v>
      </c>
      <c r="R463" s="123">
        <f>+N463*Q463/100</f>
        <v>8.4285714285714288</v>
      </c>
      <c r="S463" s="123">
        <f>IF(M463&lt;=$AG$1,R463,0)</f>
        <v>8.4285714285714288</v>
      </c>
      <c r="T463" s="123">
        <f>IF($AG$1&gt;=M463,N463,0)</f>
        <v>8.4285714285714288</v>
      </c>
      <c r="U463" s="121"/>
      <c r="V463" s="125" t="str">
        <f>IF(Q463=100,"CUMPLIDA",IF(M463-$AG$1&lt;0,"VENCIDA",IF(M463-$AG$1&lt;=30,"PRÓXIMA A VENCER",IF(Q463&gt;0,"CON AVANCE","EN TERMINO"))))</f>
        <v>CUMPLIDA</v>
      </c>
      <c r="W463" s="125" t="str">
        <f>IF(A463&lt;&gt;"",IF(AC463=1,"VENCIDO",IF(AC463=2,"PRÓXIMO A VENCER",IF(AC463=3,"EN TERMINO",IF(AC463=4,"CON AVANCE",IF(AC463=5,"CUMPLIDO",))))),"")</f>
        <v>CUMPLIDO</v>
      </c>
      <c r="X463" s="180" t="s">
        <v>148</v>
      </c>
      <c r="Y463" s="117" t="str">
        <f t="shared" si="106"/>
        <v xml:space="preserve">
H22R15</v>
      </c>
      <c r="Z463" s="126">
        <f>IF(A463&lt;&gt;"",1,Z462+1)</f>
        <v>1</v>
      </c>
      <c r="AA463" s="126" t="str">
        <f t="shared" si="107"/>
        <v xml:space="preserve">
H22R15 - 1</v>
      </c>
      <c r="AB463" s="127">
        <f t="shared" si="103"/>
        <v>5</v>
      </c>
      <c r="AC463" s="127">
        <f t="shared" si="104"/>
        <v>5</v>
      </c>
      <c r="AD463" s="127" t="str">
        <f>IF(A463&lt;&gt;"",MID(F463,1,FIND(" ",F463,1)-1),AD462)</f>
        <v xml:space="preserve">
H22R15.</v>
      </c>
      <c r="AE463" s="127" t="str">
        <f t="shared" si="105"/>
        <v xml:space="preserve">
H22R15</v>
      </c>
      <c r="AF463" s="183"/>
      <c r="AG463" s="183"/>
    </row>
    <row r="464" spans="1:33" s="184" customFormat="1" ht="350.1" customHeight="1" x14ac:dyDescent="0.2">
      <c r="A464" s="117">
        <f>IF(ISBLANK(D464),"",COUNTA($D$2:D464))</f>
        <v>360</v>
      </c>
      <c r="B464" s="118">
        <f t="shared" si="108"/>
        <v>463</v>
      </c>
      <c r="C464" s="121"/>
      <c r="D464" s="121" t="s">
        <v>829</v>
      </c>
      <c r="E464" s="121" t="s">
        <v>22</v>
      </c>
      <c r="F464" s="120" t="s">
        <v>402</v>
      </c>
      <c r="G464" s="120" t="s">
        <v>835</v>
      </c>
      <c r="H464" s="120" t="s">
        <v>403</v>
      </c>
      <c r="I464" s="120" t="s">
        <v>404</v>
      </c>
      <c r="J464" s="121" t="s">
        <v>405</v>
      </c>
      <c r="K464" s="121">
        <v>3</v>
      </c>
      <c r="L464" s="158">
        <v>43040</v>
      </c>
      <c r="M464" s="158">
        <v>43403</v>
      </c>
      <c r="N464" s="145">
        <f t="shared" si="109"/>
        <v>51.857142857142854</v>
      </c>
      <c r="O464" s="121" t="s">
        <v>1691</v>
      </c>
      <c r="P464" s="121">
        <v>3</v>
      </c>
      <c r="Q464" s="146">
        <f>IF(P464/K464&gt;1,100,+P464/K464*100)</f>
        <v>100</v>
      </c>
      <c r="R464" s="123">
        <f>+N464*Q464/100</f>
        <v>51.857142857142854</v>
      </c>
      <c r="S464" s="123">
        <f>IF(M464&lt;=$AG$1,R464,0)</f>
        <v>51.857142857142854</v>
      </c>
      <c r="T464" s="123">
        <f>IF($AG$1&gt;=M464,N464,0)</f>
        <v>51.857142857142854</v>
      </c>
      <c r="U464" s="121"/>
      <c r="V464" s="125" t="str">
        <f>IF(Q464=100,"CUMPLIDA",IF(M464-$AG$1&lt;0,"VENCIDA",IF(M464-$AG$1&lt;=30,"PRÓXIMA A VENCER",IF(Q464&gt;0,"CON AVANCE","EN TERMINO"))))</f>
        <v>CUMPLIDA</v>
      </c>
      <c r="W464" s="125" t="str">
        <f>IF(A464&lt;&gt;"",IF(AC464=1,"VENCIDO",IF(AC464=2,"PRÓXIMO A VENCER",IF(AC464=3,"EN TERMINO",IF(AC464=4,"CON AVANCE",IF(AC464=5,"CUMPLIDO",))))),"")</f>
        <v>CUMPLIDO</v>
      </c>
      <c r="X464" s="180" t="s">
        <v>148</v>
      </c>
      <c r="Y464" s="117" t="str">
        <f t="shared" si="106"/>
        <v>H23R15</v>
      </c>
      <c r="Z464" s="126">
        <f>IF(A464&lt;&gt;"",1,Z463+1)</f>
        <v>1</v>
      </c>
      <c r="AA464" s="126" t="str">
        <f t="shared" si="107"/>
        <v>H23R15 - 1</v>
      </c>
      <c r="AB464" s="127">
        <f t="shared" si="103"/>
        <v>5</v>
      </c>
      <c r="AC464" s="127">
        <f t="shared" si="104"/>
        <v>5</v>
      </c>
      <c r="AD464" s="127" t="str">
        <f>IF(A464&lt;&gt;"",MID(F464,1,FIND(" ",F464,1)-1),AD463)</f>
        <v>H23R15.</v>
      </c>
      <c r="AE464" s="127" t="str">
        <f t="shared" si="105"/>
        <v>H23R15</v>
      </c>
      <c r="AF464" s="183"/>
      <c r="AG464" s="183"/>
    </row>
    <row r="465" spans="1:33" s="184" customFormat="1" ht="350.1" customHeight="1" x14ac:dyDescent="0.2">
      <c r="A465" s="117">
        <f>IF(ISBLANK(D465),"",COUNTA($D$2:D465))</f>
        <v>361</v>
      </c>
      <c r="B465" s="118">
        <f t="shared" si="108"/>
        <v>464</v>
      </c>
      <c r="C465" s="121"/>
      <c r="D465" s="121" t="s">
        <v>712</v>
      </c>
      <c r="E465" s="121" t="s">
        <v>22</v>
      </c>
      <c r="F465" s="120" t="s">
        <v>413</v>
      </c>
      <c r="G465" s="120" t="s">
        <v>412</v>
      </c>
      <c r="H465" s="120" t="s">
        <v>406</v>
      </c>
      <c r="I465" s="120" t="s">
        <v>654</v>
      </c>
      <c r="J465" s="121" t="s">
        <v>405</v>
      </c>
      <c r="K465" s="121">
        <v>3</v>
      </c>
      <c r="L465" s="158">
        <v>43040</v>
      </c>
      <c r="M465" s="158">
        <v>43403</v>
      </c>
      <c r="N465" s="145">
        <f t="shared" si="109"/>
        <v>51.857142857142854</v>
      </c>
      <c r="O465" s="121" t="s">
        <v>1691</v>
      </c>
      <c r="P465" s="121">
        <v>0</v>
      </c>
      <c r="Q465" s="146">
        <f>IF(P465/K465&gt;1,100,+P465/K465*100)</f>
        <v>0</v>
      </c>
      <c r="R465" s="123">
        <f>+N465*Q465/100</f>
        <v>0</v>
      </c>
      <c r="S465" s="123">
        <f>IF(M465&lt;=$AG$1,R465,0)</f>
        <v>0</v>
      </c>
      <c r="T465" s="123">
        <f>IF($AG$1&gt;=M465,N465,0)</f>
        <v>51.857142857142854</v>
      </c>
      <c r="U465" s="121"/>
      <c r="V465" s="125" t="str">
        <f>IF(Q465=100,"CUMPLIDA",IF(M465-$AG$1&lt;0,"VENCIDA",IF(M465-$AG$1&lt;=30,"PRÓXIMA A VENCER",IF(Q465&gt;0,"CON AVANCE","EN TERMINO"))))</f>
        <v>VENCIDA</v>
      </c>
      <c r="W465" s="125" t="str">
        <f>IF(A465&lt;&gt;"",IF(AC465=1,"VENCIDO",IF(AC465=2,"PRÓXIMO A VENCER",IF(AC465=3,"EN TERMINO",IF(AC465=4,"CON AVANCE",IF(AC465=5,"CUMPLIDO",))))),"")</f>
        <v>VENCIDO</v>
      </c>
      <c r="X465" s="180" t="s">
        <v>148</v>
      </c>
      <c r="Y465" s="117" t="str">
        <f t="shared" si="106"/>
        <v>H24R15</v>
      </c>
      <c r="Z465" s="126">
        <f>IF(A465&lt;&gt;"",1,Z464+1)</f>
        <v>1</v>
      </c>
      <c r="AA465" s="126" t="str">
        <f t="shared" si="107"/>
        <v>H24R15 - 1</v>
      </c>
      <c r="AB465" s="127">
        <f t="shared" si="103"/>
        <v>1</v>
      </c>
      <c r="AC465" s="127">
        <f t="shared" si="104"/>
        <v>1</v>
      </c>
      <c r="AD465" s="127" t="str">
        <f>IF(A465&lt;&gt;"",MID(F465,1,FIND(" ",F465,1)-1),AD464)</f>
        <v>H24R15.</v>
      </c>
      <c r="AE465" s="127" t="str">
        <f t="shared" si="105"/>
        <v>H24R15</v>
      </c>
      <c r="AF465" s="183"/>
      <c r="AG465" s="183"/>
    </row>
    <row r="466" spans="1:33" s="184" customFormat="1" ht="350.1" customHeight="1" x14ac:dyDescent="0.2">
      <c r="A466" s="117">
        <f>IF(ISBLANK(D466),"",COUNTA($D$2:D466))</f>
        <v>362</v>
      </c>
      <c r="B466" s="118">
        <f t="shared" si="108"/>
        <v>465</v>
      </c>
      <c r="C466" s="121"/>
      <c r="D466" s="121" t="s">
        <v>839</v>
      </c>
      <c r="E466" s="121" t="s">
        <v>22</v>
      </c>
      <c r="F466" s="120" t="s">
        <v>414</v>
      </c>
      <c r="G466" s="120" t="s">
        <v>415</v>
      </c>
      <c r="H466" s="120" t="s">
        <v>407</v>
      </c>
      <c r="I466" s="120" t="s">
        <v>408</v>
      </c>
      <c r="J466" s="121" t="s">
        <v>9</v>
      </c>
      <c r="K466" s="121">
        <v>1</v>
      </c>
      <c r="L466" s="158">
        <v>43040</v>
      </c>
      <c r="M466" s="158">
        <v>43403</v>
      </c>
      <c r="N466" s="145">
        <f t="shared" si="109"/>
        <v>51.857142857142854</v>
      </c>
      <c r="O466" s="121" t="s">
        <v>1691</v>
      </c>
      <c r="P466" s="121">
        <v>0</v>
      </c>
      <c r="Q466" s="146">
        <f>IF(P466/K466&gt;1,100,+P466/K466*100)</f>
        <v>0</v>
      </c>
      <c r="R466" s="123">
        <f>+N466*Q466/100</f>
        <v>0</v>
      </c>
      <c r="S466" s="123">
        <f>IF(M466&lt;=$AG$1,R466,0)</f>
        <v>0</v>
      </c>
      <c r="T466" s="123">
        <f>IF($AG$1&gt;=M466,N466,0)</f>
        <v>51.857142857142854</v>
      </c>
      <c r="U466" s="121"/>
      <c r="V466" s="125" t="str">
        <f>IF(Q466=100,"CUMPLIDA",IF(M466-$AG$1&lt;0,"VENCIDA",IF(M466-$AG$1&lt;=30,"PRÓXIMA A VENCER",IF(Q466&gt;0,"CON AVANCE","EN TERMINO"))))</f>
        <v>VENCIDA</v>
      </c>
      <c r="W466" s="125" t="str">
        <f>IF(A466&lt;&gt;"",IF(AC466=1,"VENCIDO",IF(AC466=2,"PRÓXIMO A VENCER",IF(AC466=3,"EN TERMINO",IF(AC466=4,"CON AVANCE",IF(AC466=5,"CUMPLIDO",))))),"")</f>
        <v>VENCIDO</v>
      </c>
      <c r="X466" s="180" t="s">
        <v>148</v>
      </c>
      <c r="Y466" s="117" t="str">
        <f t="shared" si="106"/>
        <v>H25R15</v>
      </c>
      <c r="Z466" s="126">
        <f>IF(A466&lt;&gt;"",1,Z465+1)</f>
        <v>1</v>
      </c>
      <c r="AA466" s="126" t="str">
        <f t="shared" si="107"/>
        <v>H25R15 - 1</v>
      </c>
      <c r="AB466" s="127">
        <f t="shared" si="103"/>
        <v>1</v>
      </c>
      <c r="AC466" s="127">
        <f t="shared" si="104"/>
        <v>1</v>
      </c>
      <c r="AD466" s="127" t="str">
        <f>IF(A466&lt;&gt;"",MID(F466,1,FIND(" ",F466,1)-1),AD465)</f>
        <v>H25R15.</v>
      </c>
      <c r="AE466" s="127" t="str">
        <f t="shared" si="105"/>
        <v>H25R15</v>
      </c>
      <c r="AF466" s="183"/>
      <c r="AG466" s="183"/>
    </row>
    <row r="467" spans="1:33" s="184" customFormat="1" ht="350.1" customHeight="1" x14ac:dyDescent="0.2">
      <c r="A467" s="117">
        <f>IF(ISBLANK(D467),"",COUNTA($D$2:D467))</f>
        <v>363</v>
      </c>
      <c r="B467" s="118">
        <f t="shared" si="108"/>
        <v>466</v>
      </c>
      <c r="C467" s="121"/>
      <c r="D467" s="121" t="s">
        <v>1290</v>
      </c>
      <c r="E467" s="121" t="s">
        <v>22</v>
      </c>
      <c r="F467" s="120" t="s">
        <v>416</v>
      </c>
      <c r="G467" s="120" t="s">
        <v>417</v>
      </c>
      <c r="H467" s="120" t="s">
        <v>995</v>
      </c>
      <c r="I467" s="120" t="s">
        <v>655</v>
      </c>
      <c r="J467" s="121" t="s">
        <v>409</v>
      </c>
      <c r="K467" s="121">
        <v>10</v>
      </c>
      <c r="L467" s="158">
        <v>43040</v>
      </c>
      <c r="M467" s="158">
        <v>43403</v>
      </c>
      <c r="N467" s="145">
        <f t="shared" si="109"/>
        <v>51.857142857142854</v>
      </c>
      <c r="O467" s="121" t="s">
        <v>1691</v>
      </c>
      <c r="P467" s="121">
        <v>10</v>
      </c>
      <c r="Q467" s="146">
        <f>IF(P467/K467&gt;1,100,+P467/K467*100)</f>
        <v>100</v>
      </c>
      <c r="R467" s="123">
        <f>+N467*Q467/100</f>
        <v>51.857142857142854</v>
      </c>
      <c r="S467" s="123">
        <f>IF(M467&lt;=$AG$1,R467,0)</f>
        <v>51.857142857142854</v>
      </c>
      <c r="T467" s="123">
        <f>IF($AG$1&gt;=M467,N467,0)</f>
        <v>51.857142857142854</v>
      </c>
      <c r="U467" s="121"/>
      <c r="V467" s="125" t="str">
        <f>IF(Q467=100,"CUMPLIDA",IF(M467-$AG$1&lt;0,"VENCIDA",IF(M467-$AG$1&lt;=30,"PRÓXIMA A VENCER",IF(Q467&gt;0,"CON AVANCE","EN TERMINO"))))</f>
        <v>CUMPLIDA</v>
      </c>
      <c r="W467" s="125" t="str">
        <f>IF(A467&lt;&gt;"",IF(AC467=1,"VENCIDO",IF(AC467=2,"PRÓXIMO A VENCER",IF(AC467=3,"EN TERMINO",IF(AC467=4,"CON AVANCE",IF(AC467=5,"CUMPLIDO",))))),"")</f>
        <v>CUMPLIDO</v>
      </c>
      <c r="X467" s="180" t="s">
        <v>148</v>
      </c>
      <c r="Y467" s="117" t="str">
        <f t="shared" si="106"/>
        <v>H26R15</v>
      </c>
      <c r="Z467" s="126">
        <f>IF(A467&lt;&gt;"",1,Z466+1)</f>
        <v>1</v>
      </c>
      <c r="AA467" s="126" t="str">
        <f t="shared" si="107"/>
        <v>H26R15 - 1</v>
      </c>
      <c r="AB467" s="127">
        <f t="shared" si="103"/>
        <v>5</v>
      </c>
      <c r="AC467" s="127">
        <f t="shared" si="104"/>
        <v>5</v>
      </c>
      <c r="AD467" s="127" t="str">
        <f>IF(A467&lt;&gt;"",MID(F467,1,FIND(" ",F467,1)-1),AD466)</f>
        <v>H26R15.</v>
      </c>
      <c r="AE467" s="127" t="str">
        <f t="shared" si="105"/>
        <v>H26R15</v>
      </c>
      <c r="AF467" s="183"/>
      <c r="AG467" s="183"/>
    </row>
    <row r="468" spans="1:33" s="184" customFormat="1" ht="350.1" customHeight="1" x14ac:dyDescent="0.2">
      <c r="A468" s="117">
        <f>IF(ISBLANK(D468),"",COUNTA($D$2:D468))</f>
        <v>364</v>
      </c>
      <c r="B468" s="118">
        <f t="shared" si="108"/>
        <v>467</v>
      </c>
      <c r="C468" s="121"/>
      <c r="D468" s="121" t="s">
        <v>712</v>
      </c>
      <c r="E468" s="121" t="s">
        <v>22</v>
      </c>
      <c r="F468" s="120" t="s">
        <v>418</v>
      </c>
      <c r="G468" s="120" t="s">
        <v>419</v>
      </c>
      <c r="H468" s="120" t="s">
        <v>1305</v>
      </c>
      <c r="I468" s="120" t="s">
        <v>1306</v>
      </c>
      <c r="J468" s="121" t="s">
        <v>1307</v>
      </c>
      <c r="K468" s="121">
        <v>2</v>
      </c>
      <c r="L468" s="158">
        <v>44044</v>
      </c>
      <c r="M468" s="158">
        <v>44255</v>
      </c>
      <c r="N468" s="145">
        <f t="shared" si="109"/>
        <v>30.142857142857142</v>
      </c>
      <c r="O468" s="121" t="s">
        <v>1691</v>
      </c>
      <c r="P468" s="121">
        <v>2</v>
      </c>
      <c r="Q468" s="146">
        <f>IF(P468/K468&gt;1,100,+P468/K468*100)</f>
        <v>100</v>
      </c>
      <c r="R468" s="123">
        <f>+N468*Q468/100</f>
        <v>30.142857142857142</v>
      </c>
      <c r="S468" s="123">
        <f>IF(M468&lt;=$AG$1,R468,0)</f>
        <v>30.142857142857142</v>
      </c>
      <c r="T468" s="123">
        <f>IF($AG$1&gt;=M468,N468,0)</f>
        <v>30.142857142857142</v>
      </c>
      <c r="U468" s="121"/>
      <c r="V468" s="125" t="str">
        <f>IF(Q468=100,"CUMPLIDA",IF(M468-$AG$1&lt;0,"VENCIDA",IF(M468-$AG$1&lt;=30,"PRÓXIMA A VENCER",IF(Q468&gt;0,"CON AVANCE","EN TERMINO"))))</f>
        <v>CUMPLIDA</v>
      </c>
      <c r="W468" s="125" t="str">
        <f>IF(A468&lt;&gt;"",IF(AC468=1,"VENCIDO",IF(AC468=2,"PRÓXIMO A VENCER",IF(AC468=3,"EN TERMINO",IF(AC468=4,"CON AVANCE",IF(AC468=5,"CUMPLIDO",))))),"")</f>
        <v>CUMPLIDO</v>
      </c>
      <c r="X468" s="180" t="s">
        <v>148</v>
      </c>
      <c r="Y468" s="117" t="str">
        <f t="shared" si="106"/>
        <v>H27R15</v>
      </c>
      <c r="Z468" s="126">
        <f>IF(A468&lt;&gt;"",1,Z467+1)</f>
        <v>1</v>
      </c>
      <c r="AA468" s="126" t="str">
        <f t="shared" si="107"/>
        <v>H27R15 - 1</v>
      </c>
      <c r="AB468" s="127">
        <f t="shared" si="103"/>
        <v>5</v>
      </c>
      <c r="AC468" s="127">
        <f t="shared" si="104"/>
        <v>5</v>
      </c>
      <c r="AD468" s="127" t="str">
        <f>IF(A468&lt;&gt;"",MID(F468,1,FIND(" ",F468,1)-1),AD467)</f>
        <v>H27R15.</v>
      </c>
      <c r="AE468" s="127" t="str">
        <f t="shared" si="105"/>
        <v>H27R15</v>
      </c>
      <c r="AF468" s="183"/>
      <c r="AG468" s="183"/>
    </row>
    <row r="469" spans="1:33" s="184" customFormat="1" ht="350.1" customHeight="1" x14ac:dyDescent="0.2">
      <c r="A469" s="117">
        <f>IF(ISBLANK(D469),"",COUNTA($D$2:D469))</f>
        <v>365</v>
      </c>
      <c r="B469" s="118">
        <f t="shared" si="108"/>
        <v>468</v>
      </c>
      <c r="C469" s="121"/>
      <c r="D469" s="121" t="s">
        <v>711</v>
      </c>
      <c r="E469" s="121" t="s">
        <v>22</v>
      </c>
      <c r="F469" s="120" t="s">
        <v>420</v>
      </c>
      <c r="G469" s="120" t="s">
        <v>421</v>
      </c>
      <c r="H469" s="120" t="s">
        <v>410</v>
      </c>
      <c r="I469" s="120" t="s">
        <v>411</v>
      </c>
      <c r="J469" s="121" t="s">
        <v>9</v>
      </c>
      <c r="K469" s="121">
        <v>2</v>
      </c>
      <c r="L469" s="158">
        <v>43040</v>
      </c>
      <c r="M469" s="158">
        <v>43403</v>
      </c>
      <c r="N469" s="145">
        <f t="shared" si="109"/>
        <v>51.857142857142854</v>
      </c>
      <c r="O469" s="121" t="s">
        <v>1691</v>
      </c>
      <c r="P469" s="121">
        <v>2</v>
      </c>
      <c r="Q469" s="146">
        <f>IF(P469/K469&gt;1,100,+P469/K469*100)</f>
        <v>100</v>
      </c>
      <c r="R469" s="123">
        <f>+N469*Q469/100</f>
        <v>51.857142857142854</v>
      </c>
      <c r="S469" s="123">
        <f>IF(M469&lt;=$AG$1,R469,0)</f>
        <v>51.857142857142854</v>
      </c>
      <c r="T469" s="123">
        <f>IF($AG$1&gt;=M469,N469,0)</f>
        <v>51.857142857142854</v>
      </c>
      <c r="U469" s="121"/>
      <c r="V469" s="125" t="str">
        <f>IF(Q469=100,"CUMPLIDA",IF(M469-$AG$1&lt;0,"VENCIDA",IF(M469-$AG$1&lt;=30,"PRÓXIMA A VENCER",IF(Q469&gt;0,"CON AVANCE","EN TERMINO"))))</f>
        <v>CUMPLIDA</v>
      </c>
      <c r="W469" s="125" t="str">
        <f>IF(A469&lt;&gt;"",IF(AC469=1,"VENCIDO",IF(AC469=2,"PRÓXIMO A VENCER",IF(AC469=3,"EN TERMINO",IF(AC469=4,"CON AVANCE",IF(AC469=5,"CUMPLIDO",))))),"")</f>
        <v>CUMPLIDO</v>
      </c>
      <c r="X469" s="180" t="s">
        <v>148</v>
      </c>
      <c r="Y469" s="117" t="str">
        <f t="shared" si="106"/>
        <v>H28R15</v>
      </c>
      <c r="Z469" s="126">
        <f>IF(A469&lt;&gt;"",1,Z468+1)</f>
        <v>1</v>
      </c>
      <c r="AA469" s="126" t="str">
        <f t="shared" si="107"/>
        <v>H28R15 - 1</v>
      </c>
      <c r="AB469" s="127">
        <f t="shared" si="103"/>
        <v>5</v>
      </c>
      <c r="AC469" s="127">
        <f t="shared" si="104"/>
        <v>5</v>
      </c>
      <c r="AD469" s="127" t="str">
        <f>IF(A469&lt;&gt;"",MID(F469,1,FIND(" ",F469,1)-1),AD468)</f>
        <v>H28R15.</v>
      </c>
      <c r="AE469" s="127" t="str">
        <f t="shared" si="105"/>
        <v>H28R15</v>
      </c>
      <c r="AF469" s="183"/>
      <c r="AG469" s="183"/>
    </row>
    <row r="470" spans="1:33" s="184" customFormat="1" ht="350.1" customHeight="1" x14ac:dyDescent="0.2">
      <c r="A470" s="117">
        <f>IF(ISBLANK(D470),"",COUNTA($D$2:D470))</f>
        <v>366</v>
      </c>
      <c r="B470" s="118">
        <f t="shared" si="108"/>
        <v>469</v>
      </c>
      <c r="C470" s="121"/>
      <c r="D470" s="121" t="s">
        <v>829</v>
      </c>
      <c r="E470" s="121" t="s">
        <v>112</v>
      </c>
      <c r="F470" s="120" t="s">
        <v>1631</v>
      </c>
      <c r="G470" s="120" t="s">
        <v>113</v>
      </c>
      <c r="H470" s="120" t="s">
        <v>630</v>
      </c>
      <c r="I470" s="120" t="s">
        <v>510</v>
      </c>
      <c r="J470" s="121" t="s">
        <v>511</v>
      </c>
      <c r="K470" s="121">
        <v>2</v>
      </c>
      <c r="L470" s="158">
        <v>43040</v>
      </c>
      <c r="M470" s="158">
        <v>43099</v>
      </c>
      <c r="N470" s="145">
        <f t="shared" si="109"/>
        <v>8.4285714285714288</v>
      </c>
      <c r="O470" s="140" t="s">
        <v>1694</v>
      </c>
      <c r="P470" s="121">
        <v>2</v>
      </c>
      <c r="Q470" s="146">
        <f>IF(P470/K470&gt;1,100,+P470/K470*100)</f>
        <v>100</v>
      </c>
      <c r="R470" s="123">
        <f>+N470*Q470/100</f>
        <v>8.4285714285714288</v>
      </c>
      <c r="S470" s="123">
        <f>IF(M470&lt;=$AG$1,R470,0)</f>
        <v>8.4285714285714288</v>
      </c>
      <c r="T470" s="123">
        <f>IF($AG$1&gt;=M470,N470,0)</f>
        <v>8.4285714285714288</v>
      </c>
      <c r="U470" s="121"/>
      <c r="V470" s="125" t="str">
        <f>IF(Q470=100,"CUMPLIDA",IF(M470-$AG$1&lt;0,"VENCIDA",IF(M470-$AG$1&lt;=30,"PRÓXIMA A VENCER",IF(Q470&gt;0,"CON AVANCE","EN TERMINO"))))</f>
        <v>CUMPLIDA</v>
      </c>
      <c r="W470" s="125" t="str">
        <f>IF(A470&lt;&gt;"",IF(AC470=1,"VENCIDO",IF(AC470=2,"PRÓXIMO A VENCER",IF(AC470=3,"EN TERMINO",IF(AC470=4,"CON AVANCE",IF(AC470=5,"CUMPLIDO",))))),"")</f>
        <v>CUMPLIDO</v>
      </c>
      <c r="X470" s="180" t="s">
        <v>148</v>
      </c>
      <c r="Y470" s="117" t="str">
        <f t="shared" si="106"/>
        <v>H30R15</v>
      </c>
      <c r="Z470" s="126">
        <f>IF(A470&lt;&gt;"",1,Z469+1)</f>
        <v>1</v>
      </c>
      <c r="AA470" s="126" t="str">
        <f t="shared" si="107"/>
        <v>H30R15 - 1</v>
      </c>
      <c r="AB470" s="127">
        <f t="shared" si="103"/>
        <v>5</v>
      </c>
      <c r="AC470" s="127">
        <f t="shared" si="104"/>
        <v>5</v>
      </c>
      <c r="AD470" s="127" t="str">
        <f>IF(A470&lt;&gt;"",MID(F470,1,FIND(" ",F470,1)-1),AD469)</f>
        <v>H30R15.</v>
      </c>
      <c r="AE470" s="127" t="str">
        <f t="shared" si="105"/>
        <v>H30R15</v>
      </c>
      <c r="AF470" s="183"/>
      <c r="AG470" s="183"/>
    </row>
    <row r="471" spans="1:33" s="184" customFormat="1" ht="350.1" customHeight="1" x14ac:dyDescent="0.2">
      <c r="A471" s="117" t="str">
        <f>IF(ISBLANK(D471),"",COUNTA($D$2:D471))</f>
        <v/>
      </c>
      <c r="B471" s="118">
        <f t="shared" si="108"/>
        <v>470</v>
      </c>
      <c r="C471" s="121"/>
      <c r="D471" s="121"/>
      <c r="E471" s="121" t="s">
        <v>112</v>
      </c>
      <c r="F471" s="120" t="s">
        <v>1632</v>
      </c>
      <c r="G471" s="120" t="s">
        <v>113</v>
      </c>
      <c r="H471" s="120" t="s">
        <v>631</v>
      </c>
      <c r="I471" s="120" t="s">
        <v>632</v>
      </c>
      <c r="J471" s="121" t="s">
        <v>629</v>
      </c>
      <c r="K471" s="121">
        <v>1</v>
      </c>
      <c r="L471" s="158">
        <v>43040</v>
      </c>
      <c r="M471" s="158">
        <v>43099</v>
      </c>
      <c r="N471" s="145">
        <f t="shared" si="109"/>
        <v>8.4285714285714288</v>
      </c>
      <c r="O471" s="121" t="s">
        <v>1693</v>
      </c>
      <c r="P471" s="121">
        <v>1</v>
      </c>
      <c r="Q471" s="146">
        <f>IF(P471/K471&gt;1,100,+P471/K471*100)</f>
        <v>100</v>
      </c>
      <c r="R471" s="123">
        <f>+N471*Q471/100</f>
        <v>8.4285714285714288</v>
      </c>
      <c r="S471" s="123">
        <f>IF(M471&lt;=$AG$1,R471,0)</f>
        <v>8.4285714285714288</v>
      </c>
      <c r="T471" s="123">
        <f>IF($AG$1&gt;=M471,N471,0)</f>
        <v>8.4285714285714288</v>
      </c>
      <c r="U471" s="121"/>
      <c r="V471" s="125" t="str">
        <f>IF(Q471=100,"CUMPLIDA",IF(M471-$AG$1&lt;0,"VENCIDA",IF(M471-$AG$1&lt;=30,"PRÓXIMA A VENCER",IF(Q471&gt;0,"CON AVANCE","EN TERMINO"))))</f>
        <v>CUMPLIDA</v>
      </c>
      <c r="W471" s="125" t="str">
        <f>IF(A471&lt;&gt;"",IF(AC471=1,"VENCIDO",IF(AC471=2,"PRÓXIMO A VENCER",IF(AC471=3,"EN TERMINO",IF(AC471=4,"CON AVANCE",IF(AC471=5,"CUMPLIDO",))))),"")</f>
        <v/>
      </c>
      <c r="X471" s="180" t="s">
        <v>148</v>
      </c>
      <c r="Y471" s="117" t="str">
        <f t="shared" si="106"/>
        <v>H30R15</v>
      </c>
      <c r="Z471" s="126">
        <f>IF(A471&lt;&gt;"",1,Z470+1)</f>
        <v>2</v>
      </c>
      <c r="AA471" s="126" t="str">
        <f t="shared" si="107"/>
        <v>H30R15 - 2</v>
      </c>
      <c r="AB471" s="127">
        <f t="shared" si="103"/>
        <v>5</v>
      </c>
      <c r="AC471" s="127">
        <f t="shared" si="104"/>
        <v>5</v>
      </c>
      <c r="AD471" s="127" t="str">
        <f>IF(A471&lt;&gt;"",MID(F471,1,FIND(" ",F471,1)-1),AD470)</f>
        <v>H30R15.</v>
      </c>
      <c r="AE471" s="127" t="str">
        <f t="shared" si="105"/>
        <v>H30R15</v>
      </c>
      <c r="AF471" s="183"/>
      <c r="AG471" s="183"/>
    </row>
    <row r="472" spans="1:33" s="184" customFormat="1" ht="350.1" customHeight="1" x14ac:dyDescent="0.2">
      <c r="A472" s="117">
        <f>IF(ISBLANK(D472),"",COUNTA($D$2:D472))</f>
        <v>367</v>
      </c>
      <c r="B472" s="118">
        <f t="shared" si="108"/>
        <v>471</v>
      </c>
      <c r="C472" s="121"/>
      <c r="D472" s="121" t="s">
        <v>1633</v>
      </c>
      <c r="E472" s="121" t="s">
        <v>89</v>
      </c>
      <c r="F472" s="120" t="s">
        <v>815</v>
      </c>
      <c r="G472" s="120" t="s">
        <v>114</v>
      </c>
      <c r="H472" s="120" t="s">
        <v>1195</v>
      </c>
      <c r="I472" s="120" t="s">
        <v>1190</v>
      </c>
      <c r="J472" s="121" t="s">
        <v>1156</v>
      </c>
      <c r="K472" s="121">
        <v>1</v>
      </c>
      <c r="L472" s="158">
        <v>43862</v>
      </c>
      <c r="M472" s="158">
        <v>43979</v>
      </c>
      <c r="N472" s="145">
        <f t="shared" si="109"/>
        <v>16.714285714285715</v>
      </c>
      <c r="O472" s="121" t="s">
        <v>1700</v>
      </c>
      <c r="P472" s="121">
        <v>1</v>
      </c>
      <c r="Q472" s="146">
        <f>IF(P472/K472&gt;1,100,+P472/K472*100)</f>
        <v>100</v>
      </c>
      <c r="R472" s="123">
        <f>+N472*Q472/100</f>
        <v>16.714285714285715</v>
      </c>
      <c r="S472" s="123">
        <f>IF(M472&lt;=$AG$1,R472,0)</f>
        <v>16.714285714285715</v>
      </c>
      <c r="T472" s="123">
        <f>IF($AG$1&gt;=M472,N472,0)</f>
        <v>16.714285714285715</v>
      </c>
      <c r="U472" s="121"/>
      <c r="V472" s="125" t="str">
        <f>IF(Q472=100,"CUMPLIDA",IF(M472-$AG$1&lt;0,"VENCIDA",IF(M472-$AG$1&lt;=30,"PRÓXIMA A VENCER",IF(Q472&gt;0,"CON AVANCE","EN TERMINO"))))</f>
        <v>CUMPLIDA</v>
      </c>
      <c r="W472" s="125" t="str">
        <f>IF(A472&lt;&gt;"",IF(AC472=1,"VENCIDO",IF(AC472=2,"PRÓXIMO A VENCER",IF(AC472=3,"EN TERMINO",IF(AC472=4,"CON AVANCE",IF(AC472=5,"CUMPLIDO",))))),"")</f>
        <v>CUMPLIDO</v>
      </c>
      <c r="X472" s="180" t="s">
        <v>148</v>
      </c>
      <c r="Y472" s="117" t="str">
        <f t="shared" si="106"/>
        <v>H32R15</v>
      </c>
      <c r="Z472" s="126">
        <f>IF(A472&lt;&gt;"",1,Z471+1)</f>
        <v>1</v>
      </c>
      <c r="AA472" s="126" t="str">
        <f t="shared" si="107"/>
        <v>H32R15 - 1</v>
      </c>
      <c r="AB472" s="127">
        <f t="shared" si="103"/>
        <v>5</v>
      </c>
      <c r="AC472" s="127">
        <f t="shared" si="104"/>
        <v>5</v>
      </c>
      <c r="AD472" s="127" t="str">
        <f>IF(A472&lt;&gt;"",MID(F472,1,FIND(" ",F472,1)-1),AD471)</f>
        <v>H32R15.</v>
      </c>
      <c r="AE472" s="127" t="str">
        <f t="shared" si="105"/>
        <v>H32R15</v>
      </c>
      <c r="AF472" s="183"/>
      <c r="AG472" s="183"/>
    </row>
    <row r="473" spans="1:33" s="184" customFormat="1" ht="350.1" customHeight="1" x14ac:dyDescent="0.2">
      <c r="A473" s="117">
        <f>IF(ISBLANK(D473),"",COUNTA($D$2:D473))</f>
        <v>368</v>
      </c>
      <c r="B473" s="118">
        <f t="shared" si="108"/>
        <v>472</v>
      </c>
      <c r="C473" s="121"/>
      <c r="D473" s="121" t="s">
        <v>710</v>
      </c>
      <c r="E473" s="121" t="s">
        <v>89</v>
      </c>
      <c r="F473" s="120" t="s">
        <v>816</v>
      </c>
      <c r="G473" s="120" t="s">
        <v>657</v>
      </c>
      <c r="H473" s="120" t="s">
        <v>505</v>
      </c>
      <c r="I473" s="120" t="s">
        <v>506</v>
      </c>
      <c r="J473" s="121" t="s">
        <v>8</v>
      </c>
      <c r="K473" s="121">
        <v>1</v>
      </c>
      <c r="L473" s="158">
        <v>43040</v>
      </c>
      <c r="M473" s="158">
        <v>43099</v>
      </c>
      <c r="N473" s="145">
        <f t="shared" si="109"/>
        <v>8.4285714285714288</v>
      </c>
      <c r="O473" s="140" t="s">
        <v>1694</v>
      </c>
      <c r="P473" s="121">
        <v>1</v>
      </c>
      <c r="Q473" s="146">
        <f>IF(P473/K473&gt;1,100,+P473/K473*100)</f>
        <v>100</v>
      </c>
      <c r="R473" s="123">
        <f>+N473*Q473/100</f>
        <v>8.4285714285714288</v>
      </c>
      <c r="S473" s="123">
        <f>IF(M473&lt;=$AG$1,R473,0)</f>
        <v>8.4285714285714288</v>
      </c>
      <c r="T473" s="123">
        <f>IF($AG$1&gt;=M473,N473,0)</f>
        <v>8.4285714285714288</v>
      </c>
      <c r="U473" s="121"/>
      <c r="V473" s="125" t="str">
        <f>IF(Q473=100,"CUMPLIDA",IF(M473-$AG$1&lt;0,"VENCIDA",IF(M473-$AG$1&lt;=30,"PRÓXIMA A VENCER",IF(Q473&gt;0,"CON AVANCE","EN TERMINO"))))</f>
        <v>CUMPLIDA</v>
      </c>
      <c r="W473" s="125" t="str">
        <f>IF(A473&lt;&gt;"",IF(AC473=1,"VENCIDO",IF(AC473=2,"PRÓXIMO A VENCER",IF(AC473=3,"EN TERMINO",IF(AC473=4,"CON AVANCE",IF(AC473=5,"CUMPLIDO",))))),"")</f>
        <v>CUMPLIDO</v>
      </c>
      <c r="X473" s="180" t="s">
        <v>148</v>
      </c>
      <c r="Y473" s="117" t="str">
        <f t="shared" si="106"/>
        <v>H38R15</v>
      </c>
      <c r="Z473" s="126">
        <f>IF(A473&lt;&gt;"",1,Z472+1)</f>
        <v>1</v>
      </c>
      <c r="AA473" s="126" t="str">
        <f t="shared" si="107"/>
        <v>H38R15 - 1</v>
      </c>
      <c r="AB473" s="127">
        <f t="shared" si="103"/>
        <v>5</v>
      </c>
      <c r="AC473" s="127">
        <f t="shared" si="104"/>
        <v>5</v>
      </c>
      <c r="AD473" s="127" t="str">
        <f>IF(A473&lt;&gt;"",MID(F473,1,FIND(" ",F473,1)-1),AD472)</f>
        <v>H38R15.</v>
      </c>
      <c r="AE473" s="127" t="str">
        <f t="shared" si="105"/>
        <v>H38R15</v>
      </c>
      <c r="AF473" s="183"/>
      <c r="AG473" s="183"/>
    </row>
    <row r="474" spans="1:33" s="184" customFormat="1" ht="350.1" customHeight="1" x14ac:dyDescent="0.2">
      <c r="A474" s="117">
        <f>IF(ISBLANK(D474),"",COUNTA($D$2:D474))</f>
        <v>369</v>
      </c>
      <c r="B474" s="118">
        <f t="shared" si="108"/>
        <v>473</v>
      </c>
      <c r="C474" s="121"/>
      <c r="D474" s="121" t="s">
        <v>710</v>
      </c>
      <c r="E474" s="121" t="s">
        <v>26</v>
      </c>
      <c r="F474" s="120" t="s">
        <v>656</v>
      </c>
      <c r="G474" s="120" t="s">
        <v>658</v>
      </c>
      <c r="H474" s="120" t="s">
        <v>675</v>
      </c>
      <c r="I474" s="120" t="s">
        <v>676</v>
      </c>
      <c r="J474" s="121" t="s">
        <v>8</v>
      </c>
      <c r="K474" s="121">
        <v>1</v>
      </c>
      <c r="L474" s="158">
        <v>43040</v>
      </c>
      <c r="M474" s="158">
        <v>43099</v>
      </c>
      <c r="N474" s="145">
        <f t="shared" si="109"/>
        <v>8.4285714285714288</v>
      </c>
      <c r="O474" s="140" t="s">
        <v>1694</v>
      </c>
      <c r="P474" s="121">
        <v>1</v>
      </c>
      <c r="Q474" s="146">
        <f>IF(P474/K474&gt;1,100,+P474/K474*100)</f>
        <v>100</v>
      </c>
      <c r="R474" s="123">
        <f>+N474*Q474/100</f>
        <v>8.4285714285714288</v>
      </c>
      <c r="S474" s="123">
        <f>IF(M474&lt;=$AG$1,R474,0)</f>
        <v>8.4285714285714288</v>
      </c>
      <c r="T474" s="123">
        <f>IF($AG$1&gt;=M474,N474,0)</f>
        <v>8.4285714285714288</v>
      </c>
      <c r="U474" s="121"/>
      <c r="V474" s="125" t="str">
        <f>IF(Q474=100,"CUMPLIDA",IF(M474-$AG$1&lt;0,"VENCIDA",IF(M474-$AG$1&lt;=30,"PRÓXIMA A VENCER",IF(Q474&gt;0,"CON AVANCE","EN TERMINO"))))</f>
        <v>CUMPLIDA</v>
      </c>
      <c r="W474" s="125" t="str">
        <f>IF(A474&lt;&gt;"",IF(AC474=1,"VENCIDO",IF(AC474=2,"PRÓXIMO A VENCER",IF(AC474=3,"EN TERMINO",IF(AC474=4,"CON AVANCE",IF(AC474=5,"CUMPLIDO",))))),"")</f>
        <v>CUMPLIDO</v>
      </c>
      <c r="X474" s="180" t="s">
        <v>148</v>
      </c>
      <c r="Y474" s="117" t="str">
        <f t="shared" si="106"/>
        <v>H39R15</v>
      </c>
      <c r="Z474" s="126">
        <f>IF(A474&lt;&gt;"",1,Z473+1)</f>
        <v>1</v>
      </c>
      <c r="AA474" s="126" t="str">
        <f t="shared" si="107"/>
        <v>H39R15 - 1</v>
      </c>
      <c r="AB474" s="127">
        <f t="shared" si="103"/>
        <v>5</v>
      </c>
      <c r="AC474" s="127">
        <f t="shared" si="104"/>
        <v>5</v>
      </c>
      <c r="AD474" s="127" t="str">
        <f>IF(A474&lt;&gt;"",MID(F474,1,FIND(" ",F474,1)-1),AD473)</f>
        <v>H39R15.</v>
      </c>
      <c r="AE474" s="127" t="str">
        <f t="shared" si="105"/>
        <v>H39R15</v>
      </c>
      <c r="AF474" s="183"/>
      <c r="AG474" s="183"/>
    </row>
    <row r="475" spans="1:33" s="184" customFormat="1" ht="350.1" customHeight="1" x14ac:dyDescent="0.2">
      <c r="A475" s="117">
        <f>IF(ISBLANK(D475),"",COUNTA($D$2:D475))</f>
        <v>370</v>
      </c>
      <c r="B475" s="118">
        <f t="shared" si="108"/>
        <v>474</v>
      </c>
      <c r="C475" s="121"/>
      <c r="D475" s="121" t="s">
        <v>711</v>
      </c>
      <c r="E475" s="121" t="s">
        <v>15</v>
      </c>
      <c r="F475" s="120" t="s">
        <v>659</v>
      </c>
      <c r="G475" s="120" t="s">
        <v>660</v>
      </c>
      <c r="H475" s="120" t="s">
        <v>569</v>
      </c>
      <c r="I475" s="120" t="s">
        <v>570</v>
      </c>
      <c r="J475" s="121" t="s">
        <v>9</v>
      </c>
      <c r="K475" s="121">
        <v>1</v>
      </c>
      <c r="L475" s="158">
        <v>43040</v>
      </c>
      <c r="M475" s="158">
        <v>43099</v>
      </c>
      <c r="N475" s="145">
        <f t="shared" si="109"/>
        <v>8.4285714285714288</v>
      </c>
      <c r="O475" s="121" t="s">
        <v>1696</v>
      </c>
      <c r="P475" s="121">
        <v>1</v>
      </c>
      <c r="Q475" s="146">
        <f>IF(P475/K475&gt;1,100,+P475/K475*100)</f>
        <v>100</v>
      </c>
      <c r="R475" s="123">
        <f>+N475*Q475/100</f>
        <v>8.4285714285714288</v>
      </c>
      <c r="S475" s="123">
        <f>IF(M475&lt;=$AG$1,R475,0)</f>
        <v>8.4285714285714288</v>
      </c>
      <c r="T475" s="123">
        <f>IF($AG$1&gt;=M475,N475,0)</f>
        <v>8.4285714285714288</v>
      </c>
      <c r="U475" s="121"/>
      <c r="V475" s="125" t="str">
        <f>IF(Q475=100,"CUMPLIDA",IF(M475-$AG$1&lt;0,"VENCIDA",IF(M475-$AG$1&lt;=30,"PRÓXIMA A VENCER",IF(Q475&gt;0,"CON AVANCE","EN TERMINO"))))</f>
        <v>CUMPLIDA</v>
      </c>
      <c r="W475" s="125" t="str">
        <f>IF(A475&lt;&gt;"",IF(AC475=1,"VENCIDO",IF(AC475=2,"PRÓXIMO A VENCER",IF(AC475=3,"EN TERMINO",IF(AC475=4,"CON AVANCE",IF(AC475=5,"CUMPLIDO",))))),"")</f>
        <v>CUMPLIDO</v>
      </c>
      <c r="X475" s="180" t="s">
        <v>148</v>
      </c>
      <c r="Y475" s="117" t="str">
        <f t="shared" si="106"/>
        <v>H43R15</v>
      </c>
      <c r="Z475" s="126">
        <f>IF(A475&lt;&gt;"",1,Z474+1)</f>
        <v>1</v>
      </c>
      <c r="AA475" s="126" t="str">
        <f t="shared" si="107"/>
        <v>H43R15 - 1</v>
      </c>
      <c r="AB475" s="127">
        <f t="shared" si="103"/>
        <v>5</v>
      </c>
      <c r="AC475" s="127">
        <f t="shared" si="104"/>
        <v>5</v>
      </c>
      <c r="AD475" s="127" t="str">
        <f>IF(A475&lt;&gt;"",MID(F475,1,FIND(" ",F475,1)-1),AD474)</f>
        <v>H43R15.</v>
      </c>
      <c r="AE475" s="127" t="str">
        <f t="shared" si="105"/>
        <v>H43R15</v>
      </c>
      <c r="AF475" s="183"/>
      <c r="AG475" s="183"/>
    </row>
    <row r="476" spans="1:33" s="184" customFormat="1" ht="350.1" customHeight="1" x14ac:dyDescent="0.2">
      <c r="A476" s="117">
        <f>IF(ISBLANK(D476),"",COUNTA($D$2:D476))</f>
        <v>371</v>
      </c>
      <c r="B476" s="118">
        <f t="shared" si="108"/>
        <v>475</v>
      </c>
      <c r="C476" s="121"/>
      <c r="D476" s="121" t="s">
        <v>710</v>
      </c>
      <c r="E476" s="121" t="s">
        <v>115</v>
      </c>
      <c r="F476" s="120" t="s">
        <v>1634</v>
      </c>
      <c r="G476" s="120" t="s">
        <v>116</v>
      </c>
      <c r="H476" s="120" t="s">
        <v>571</v>
      </c>
      <c r="I476" s="120" t="s">
        <v>572</v>
      </c>
      <c r="J476" s="121" t="s">
        <v>8</v>
      </c>
      <c r="K476" s="121">
        <v>1</v>
      </c>
      <c r="L476" s="158">
        <v>43040</v>
      </c>
      <c r="M476" s="158">
        <v>43099</v>
      </c>
      <c r="N476" s="145">
        <f t="shared" si="109"/>
        <v>8.4285714285714288</v>
      </c>
      <c r="O476" s="121" t="s">
        <v>1696</v>
      </c>
      <c r="P476" s="121">
        <v>1</v>
      </c>
      <c r="Q476" s="146">
        <f>IF(P476/K476&gt;1,100,+P476/K476*100)</f>
        <v>100</v>
      </c>
      <c r="R476" s="123">
        <f>+N476*Q476/100</f>
        <v>8.4285714285714288</v>
      </c>
      <c r="S476" s="123">
        <f>IF(M476&lt;=$AG$1,R476,0)</f>
        <v>8.4285714285714288</v>
      </c>
      <c r="T476" s="123">
        <f>IF($AG$1&gt;=M476,N476,0)</f>
        <v>8.4285714285714288</v>
      </c>
      <c r="U476" s="121"/>
      <c r="V476" s="125" t="str">
        <f>IF(Q476=100,"CUMPLIDA",IF(M476-$AG$1&lt;0,"VENCIDA",IF(M476-$AG$1&lt;=30,"PRÓXIMA A VENCER",IF(Q476&gt;0,"CON AVANCE","EN TERMINO"))))</f>
        <v>CUMPLIDA</v>
      </c>
      <c r="W476" s="125" t="str">
        <f>IF(A476&lt;&gt;"",IF(AC476=1,"VENCIDO",IF(AC476=2,"PRÓXIMO A VENCER",IF(AC476=3,"EN TERMINO",IF(AC476=4,"CON AVANCE",IF(AC476=5,"CUMPLIDO",))))),"")</f>
        <v>CUMPLIDO</v>
      </c>
      <c r="X476" s="180" t="s">
        <v>148</v>
      </c>
      <c r="Y476" s="117" t="str">
        <f t="shared" si="106"/>
        <v>H48R15</v>
      </c>
      <c r="Z476" s="126">
        <f>IF(A476&lt;&gt;"",1,Z475+1)</f>
        <v>1</v>
      </c>
      <c r="AA476" s="126" t="str">
        <f t="shared" si="107"/>
        <v>H48R15 - 1</v>
      </c>
      <c r="AB476" s="127">
        <f t="shared" si="103"/>
        <v>5</v>
      </c>
      <c r="AC476" s="127">
        <f t="shared" si="104"/>
        <v>5</v>
      </c>
      <c r="AD476" s="127" t="str">
        <f>IF(A476&lt;&gt;"",MID(F476,1,FIND(" ",F476,1)-1),AD475)</f>
        <v>H48R15.</v>
      </c>
      <c r="AE476" s="127" t="str">
        <f t="shared" si="105"/>
        <v>H48R15</v>
      </c>
      <c r="AF476" s="183"/>
      <c r="AG476" s="183"/>
    </row>
    <row r="477" spans="1:33" s="184" customFormat="1" ht="350.1" customHeight="1" x14ac:dyDescent="0.2">
      <c r="A477" s="117">
        <f>IF(ISBLANK(D477),"",COUNTA($D$2:D477))</f>
        <v>372</v>
      </c>
      <c r="B477" s="118">
        <f t="shared" si="108"/>
        <v>476</v>
      </c>
      <c r="C477" s="121"/>
      <c r="D477" s="121" t="s">
        <v>829</v>
      </c>
      <c r="E477" s="121" t="s">
        <v>115</v>
      </c>
      <c r="F477" s="120" t="s">
        <v>1672</v>
      </c>
      <c r="G477" s="120" t="s">
        <v>116</v>
      </c>
      <c r="H477" s="120" t="s">
        <v>573</v>
      </c>
      <c r="I477" s="120" t="s">
        <v>574</v>
      </c>
      <c r="J477" s="121" t="s">
        <v>8</v>
      </c>
      <c r="K477" s="121">
        <v>1</v>
      </c>
      <c r="L477" s="158">
        <v>43040</v>
      </c>
      <c r="M477" s="158">
        <v>43099</v>
      </c>
      <c r="N477" s="145">
        <f t="shared" si="109"/>
        <v>8.4285714285714288</v>
      </c>
      <c r="O477" s="121" t="s">
        <v>1696</v>
      </c>
      <c r="P477" s="121">
        <v>1</v>
      </c>
      <c r="Q477" s="146">
        <f>IF(P477/K477&gt;1,100,+P477/K477*100)</f>
        <v>100</v>
      </c>
      <c r="R477" s="123">
        <f>+N477*Q477/100</f>
        <v>8.4285714285714288</v>
      </c>
      <c r="S477" s="123">
        <f>IF(M477&lt;=$AG$1,R477,0)</f>
        <v>8.4285714285714288</v>
      </c>
      <c r="T477" s="123">
        <f>IF($AG$1&gt;=M477,N477,0)</f>
        <v>8.4285714285714288</v>
      </c>
      <c r="U477" s="121"/>
      <c r="V477" s="125" t="str">
        <f>IF(Q477=100,"CUMPLIDA",IF(M477-$AG$1&lt;0,"VENCIDA",IF(M477-$AG$1&lt;=30,"PRÓXIMA A VENCER",IF(Q477&gt;0,"CON AVANCE","EN TERMINO"))))</f>
        <v>CUMPLIDA</v>
      </c>
      <c r="W477" s="125" t="str">
        <f>IF(A477&lt;&gt;"",IF(AC477=1,"VENCIDO",IF(AC477=2,"PRÓXIMO A VENCER",IF(AC477=3,"EN TERMINO",IF(AC477=4,"CON AVANCE",IF(AC477=5,"CUMPLIDO",))))),"")</f>
        <v>CUMPLIDO</v>
      </c>
      <c r="X477" s="180" t="s">
        <v>148</v>
      </c>
      <c r="Y477" s="117" t="str">
        <f t="shared" si="106"/>
        <v>H49R15</v>
      </c>
      <c r="Z477" s="126">
        <f>IF(A477&lt;&gt;"",1,Z476+1)</f>
        <v>1</v>
      </c>
      <c r="AA477" s="126" t="str">
        <f t="shared" si="107"/>
        <v>H49R15 - 1</v>
      </c>
      <c r="AB477" s="127">
        <f t="shared" si="103"/>
        <v>5</v>
      </c>
      <c r="AC477" s="127">
        <f t="shared" si="104"/>
        <v>5</v>
      </c>
      <c r="AD477" s="127" t="str">
        <f>IF(A477&lt;&gt;"",MID(F477,1,FIND(" ",F477,1)-1),AD476)</f>
        <v>H49R15.</v>
      </c>
      <c r="AE477" s="127" t="str">
        <f t="shared" si="105"/>
        <v>H49R15</v>
      </c>
      <c r="AF477" s="183"/>
      <c r="AG477" s="183"/>
    </row>
    <row r="478" spans="1:33" s="184" customFormat="1" ht="350.1" customHeight="1" x14ac:dyDescent="0.2">
      <c r="A478" s="117">
        <f>IF(ISBLANK(D478),"",COUNTA($D$2:D478))</f>
        <v>373</v>
      </c>
      <c r="B478" s="118">
        <f t="shared" si="108"/>
        <v>477</v>
      </c>
      <c r="C478" s="121"/>
      <c r="D478" s="121" t="s">
        <v>711</v>
      </c>
      <c r="E478" s="121" t="s">
        <v>115</v>
      </c>
      <c r="F478" s="120" t="s">
        <v>578</v>
      </c>
      <c r="G478" s="120" t="s">
        <v>116</v>
      </c>
      <c r="H478" s="120" t="s">
        <v>575</v>
      </c>
      <c r="I478" s="120" t="s">
        <v>574</v>
      </c>
      <c r="J478" s="121" t="s">
        <v>8</v>
      </c>
      <c r="K478" s="121">
        <v>1</v>
      </c>
      <c r="L478" s="158">
        <v>43040</v>
      </c>
      <c r="M478" s="158">
        <v>43099</v>
      </c>
      <c r="N478" s="145">
        <f t="shared" si="109"/>
        <v>8.4285714285714288</v>
      </c>
      <c r="O478" s="121" t="s">
        <v>1696</v>
      </c>
      <c r="P478" s="121">
        <v>0.5</v>
      </c>
      <c r="Q478" s="146">
        <f>IF(P478/K478&gt;1,100,+P478/K478*100)</f>
        <v>50</v>
      </c>
      <c r="R478" s="123">
        <f>+N478*Q478/100</f>
        <v>4.2142857142857144</v>
      </c>
      <c r="S478" s="123">
        <f>IF(M478&lt;=$AG$1,R478,0)</f>
        <v>4.2142857142857144</v>
      </c>
      <c r="T478" s="123">
        <f>IF($AG$1&gt;=M478,N478,0)</f>
        <v>8.4285714285714288</v>
      </c>
      <c r="U478" s="121"/>
      <c r="V478" s="125" t="str">
        <f>IF(Q478=100,"CUMPLIDA",IF(M478-$AG$1&lt;0,"VENCIDA",IF(M478-$AG$1&lt;=30,"PRÓXIMA A VENCER",IF(Q478&gt;0,"CON AVANCE","EN TERMINO"))))</f>
        <v>VENCIDA</v>
      </c>
      <c r="W478" s="125" t="str">
        <f>IF(A478&lt;&gt;"",IF(AC478=1,"VENCIDO",IF(AC478=2,"PRÓXIMO A VENCER",IF(AC478=3,"EN TERMINO",IF(AC478=4,"CON AVANCE",IF(AC478=5,"CUMPLIDO",))))),"")</f>
        <v>VENCIDO</v>
      </c>
      <c r="X478" s="180" t="s">
        <v>148</v>
      </c>
      <c r="Y478" s="117" t="str">
        <f t="shared" si="106"/>
        <v>H50R15</v>
      </c>
      <c r="Z478" s="126">
        <f>IF(A478&lt;&gt;"",1,Z477+1)</f>
        <v>1</v>
      </c>
      <c r="AA478" s="126" t="str">
        <f t="shared" si="107"/>
        <v>H50R15 - 1</v>
      </c>
      <c r="AB478" s="127">
        <f t="shared" si="103"/>
        <v>1</v>
      </c>
      <c r="AC478" s="127">
        <f t="shared" si="104"/>
        <v>1</v>
      </c>
      <c r="AD478" s="127" t="str">
        <f>IF(A478&lt;&gt;"",MID(F478,1,FIND(" ",F478,1)-1),AD477)</f>
        <v>H50R15.</v>
      </c>
      <c r="AE478" s="127" t="str">
        <f t="shared" si="105"/>
        <v>H50R15</v>
      </c>
      <c r="AF478" s="183"/>
      <c r="AG478" s="183"/>
    </row>
    <row r="479" spans="1:33" s="184" customFormat="1" ht="350.1" customHeight="1" x14ac:dyDescent="0.2">
      <c r="A479" s="117">
        <f>IF(ISBLANK(D479),"",COUNTA($D$2:D479))</f>
        <v>374</v>
      </c>
      <c r="B479" s="118">
        <f t="shared" si="108"/>
        <v>478</v>
      </c>
      <c r="C479" s="121"/>
      <c r="D479" s="121" t="s">
        <v>711</v>
      </c>
      <c r="E479" s="121" t="s">
        <v>89</v>
      </c>
      <c r="F479" s="120" t="s">
        <v>661</v>
      </c>
      <c r="G479" s="120" t="s">
        <v>579</v>
      </c>
      <c r="H479" s="120" t="s">
        <v>576</v>
      </c>
      <c r="I479" s="120" t="s">
        <v>577</v>
      </c>
      <c r="J479" s="121" t="s">
        <v>43</v>
      </c>
      <c r="K479" s="121">
        <v>3</v>
      </c>
      <c r="L479" s="158">
        <v>43040</v>
      </c>
      <c r="M479" s="158">
        <v>43342</v>
      </c>
      <c r="N479" s="145">
        <f t="shared" si="109"/>
        <v>43.142857142857146</v>
      </c>
      <c r="O479" s="121" t="s">
        <v>1696</v>
      </c>
      <c r="P479" s="121">
        <v>0</v>
      </c>
      <c r="Q479" s="146">
        <f>IF(P479/K479&gt;1,100,+P479/K479*100)</f>
        <v>0</v>
      </c>
      <c r="R479" s="123">
        <f>+N479*Q479/100</f>
        <v>0</v>
      </c>
      <c r="S479" s="123">
        <f>IF(M479&lt;=$AG$1,R479,0)</f>
        <v>0</v>
      </c>
      <c r="T479" s="123">
        <f>IF($AG$1&gt;=M479,N479,0)</f>
        <v>43.142857142857146</v>
      </c>
      <c r="U479" s="121"/>
      <c r="V479" s="125" t="str">
        <f>IF(Q479=100,"CUMPLIDA",IF(M479-$AG$1&lt;0,"VENCIDA",IF(M479-$AG$1&lt;=30,"PRÓXIMA A VENCER",IF(Q479&gt;0,"CON AVANCE","EN TERMINO"))))</f>
        <v>VENCIDA</v>
      </c>
      <c r="W479" s="125" t="str">
        <f>IF(A479&lt;&gt;"",IF(AC479=1,"VENCIDO",IF(AC479=2,"PRÓXIMO A VENCER",IF(AC479=3,"EN TERMINO",IF(AC479=4,"CON AVANCE",IF(AC479=5,"CUMPLIDO",))))),"")</f>
        <v>VENCIDO</v>
      </c>
      <c r="X479" s="180" t="s">
        <v>148</v>
      </c>
      <c r="Y479" s="117" t="str">
        <f t="shared" si="106"/>
        <v>H51R15</v>
      </c>
      <c r="Z479" s="126">
        <f>IF(A479&lt;&gt;"",1,Z478+1)</f>
        <v>1</v>
      </c>
      <c r="AA479" s="126" t="str">
        <f t="shared" si="107"/>
        <v>H51R15 - 1</v>
      </c>
      <c r="AB479" s="127">
        <f t="shared" si="103"/>
        <v>1</v>
      </c>
      <c r="AC479" s="127">
        <f t="shared" si="104"/>
        <v>1</v>
      </c>
      <c r="AD479" s="127" t="str">
        <f>IF(A479&lt;&gt;"",MID(F479,1,FIND(" ",F479,1)-1),AD478)</f>
        <v>H51R15.</v>
      </c>
      <c r="AE479" s="127" t="str">
        <f t="shared" si="105"/>
        <v>H51R15</v>
      </c>
      <c r="AF479" s="183"/>
      <c r="AG479" s="183"/>
    </row>
    <row r="480" spans="1:33" s="184" customFormat="1" ht="350.1" customHeight="1" x14ac:dyDescent="0.2">
      <c r="A480" s="117">
        <f>IF(ISBLANK(D480),"",COUNTA($D$2:D480))</f>
        <v>375</v>
      </c>
      <c r="B480" s="118">
        <f t="shared" si="108"/>
        <v>479</v>
      </c>
      <c r="C480" s="121"/>
      <c r="D480" s="121" t="s">
        <v>840</v>
      </c>
      <c r="E480" s="121" t="s">
        <v>117</v>
      </c>
      <c r="F480" s="120" t="s">
        <v>328</v>
      </c>
      <c r="G480" s="120" t="s">
        <v>118</v>
      </c>
      <c r="H480" s="120" t="s">
        <v>325</v>
      </c>
      <c r="I480" s="120" t="s">
        <v>326</v>
      </c>
      <c r="J480" s="121" t="s">
        <v>327</v>
      </c>
      <c r="K480" s="121">
        <v>3</v>
      </c>
      <c r="L480" s="158">
        <v>43040</v>
      </c>
      <c r="M480" s="158">
        <v>43342</v>
      </c>
      <c r="N480" s="145">
        <f t="shared" si="109"/>
        <v>43.142857142857146</v>
      </c>
      <c r="O480" s="121" t="s">
        <v>313</v>
      </c>
      <c r="P480" s="121">
        <v>3</v>
      </c>
      <c r="Q480" s="146">
        <f>IF(P480/K480&gt;1,100,+P480/K480*100)</f>
        <v>100</v>
      </c>
      <c r="R480" s="123">
        <f>+N480*Q480/100</f>
        <v>43.142857142857146</v>
      </c>
      <c r="S480" s="123">
        <f>IF(M480&lt;=$AG$1,R480,0)</f>
        <v>43.142857142857146</v>
      </c>
      <c r="T480" s="123">
        <f>IF($AG$1&gt;=M480,N480,0)</f>
        <v>43.142857142857146</v>
      </c>
      <c r="U480" s="121"/>
      <c r="V480" s="125" t="str">
        <f>IF(Q480=100,"CUMPLIDA",IF(M480-$AG$1&lt;0,"VENCIDA",IF(M480-$AG$1&lt;=30,"PRÓXIMA A VENCER",IF(Q480&gt;0,"CON AVANCE","EN TERMINO"))))</f>
        <v>CUMPLIDA</v>
      </c>
      <c r="W480" s="125" t="str">
        <f>IF(A480&lt;&gt;"",IF(AC480=1,"VENCIDO",IF(AC480=2,"PRÓXIMO A VENCER",IF(AC480=3,"EN TERMINO",IF(AC480=4,"CON AVANCE",IF(AC480=5,"CUMPLIDO",))))),"")</f>
        <v>CUMPLIDO</v>
      </c>
      <c r="X480" s="180" t="s">
        <v>148</v>
      </c>
      <c r="Y480" s="117" t="str">
        <f t="shared" si="106"/>
        <v>H52R15</v>
      </c>
      <c r="Z480" s="126">
        <f>IF(A480&lt;&gt;"",1,Z479+1)</f>
        <v>1</v>
      </c>
      <c r="AA480" s="126" t="str">
        <f t="shared" si="107"/>
        <v>H52R15 - 1</v>
      </c>
      <c r="AB480" s="127">
        <f t="shared" si="103"/>
        <v>5</v>
      </c>
      <c r="AC480" s="127">
        <f t="shared" si="104"/>
        <v>5</v>
      </c>
      <c r="AD480" s="127" t="str">
        <f>IF(A480&lt;&gt;"",MID(F480,1,FIND(" ",F480,1)-1),AD479)</f>
        <v>H52R15.</v>
      </c>
      <c r="AE480" s="127" t="str">
        <f t="shared" si="105"/>
        <v>H52R15</v>
      </c>
      <c r="AF480" s="183"/>
      <c r="AG480" s="183"/>
    </row>
    <row r="481" spans="1:33" s="184" customFormat="1" ht="350.1" customHeight="1" x14ac:dyDescent="0.2">
      <c r="A481" s="117">
        <f>IF(ISBLANK(D481),"",COUNTA($D$2:D481))</f>
        <v>376</v>
      </c>
      <c r="B481" s="118">
        <f t="shared" si="108"/>
        <v>480</v>
      </c>
      <c r="C481" s="121"/>
      <c r="D481" s="121" t="s">
        <v>711</v>
      </c>
      <c r="E481" s="121" t="s">
        <v>21</v>
      </c>
      <c r="F481" s="120" t="s">
        <v>119</v>
      </c>
      <c r="G481" s="120" t="s">
        <v>120</v>
      </c>
      <c r="H481" s="120" t="s">
        <v>251</v>
      </c>
      <c r="I481" s="120" t="s">
        <v>252</v>
      </c>
      <c r="J481" s="126" t="s">
        <v>43</v>
      </c>
      <c r="K481" s="126">
        <v>3</v>
      </c>
      <c r="L481" s="188">
        <v>43040</v>
      </c>
      <c r="M481" s="188">
        <v>43342</v>
      </c>
      <c r="N481" s="145">
        <f t="shared" si="109"/>
        <v>43.142857142857146</v>
      </c>
      <c r="O481" s="121" t="s">
        <v>1689</v>
      </c>
      <c r="P481" s="121">
        <v>3</v>
      </c>
      <c r="Q481" s="146">
        <f>IF(P481/K481&gt;1,100,+P481/K481*100)</f>
        <v>100</v>
      </c>
      <c r="R481" s="123">
        <f>+N481*Q481/100</f>
        <v>43.142857142857146</v>
      </c>
      <c r="S481" s="123">
        <f>IF(M481&lt;=$AG$1,R481,0)</f>
        <v>43.142857142857146</v>
      </c>
      <c r="T481" s="123">
        <f>IF($AG$1&gt;=M481,N481,0)</f>
        <v>43.142857142857146</v>
      </c>
      <c r="U481" s="121"/>
      <c r="V481" s="125" t="str">
        <f>IF(Q481=100,"CUMPLIDA",IF(M481-$AG$1&lt;0,"VENCIDA",IF(M481-$AG$1&lt;=30,"PRÓXIMA A VENCER",IF(Q481&gt;0,"CON AVANCE","EN TERMINO"))))</f>
        <v>CUMPLIDA</v>
      </c>
      <c r="W481" s="125" t="str">
        <f>IF(A481&lt;&gt;"",IF(AC481=1,"VENCIDO",IF(AC481=2,"PRÓXIMO A VENCER",IF(AC481=3,"EN TERMINO",IF(AC481=4,"CON AVANCE",IF(AC481=5,"CUMPLIDO",))))),"")</f>
        <v>CUMPLIDO</v>
      </c>
      <c r="X481" s="180" t="s">
        <v>148</v>
      </c>
      <c r="Y481" s="117" t="str">
        <f t="shared" si="106"/>
        <v>H53R15</v>
      </c>
      <c r="Z481" s="126">
        <f>IF(A481&lt;&gt;"",1,Z480+1)</f>
        <v>1</v>
      </c>
      <c r="AA481" s="126" t="str">
        <f t="shared" si="107"/>
        <v>H53R15 - 1</v>
      </c>
      <c r="AB481" s="127">
        <f t="shared" si="103"/>
        <v>5</v>
      </c>
      <c r="AC481" s="127">
        <f t="shared" si="104"/>
        <v>5</v>
      </c>
      <c r="AD481" s="127" t="str">
        <f>IF(A481&lt;&gt;"",MID(F481,1,FIND(" ",F481,1)-1),AD480)</f>
        <v>H53R15</v>
      </c>
      <c r="AE481" s="127" t="str">
        <f t="shared" si="105"/>
        <v>H53R15</v>
      </c>
      <c r="AF481" s="183"/>
      <c r="AG481" s="183"/>
    </row>
    <row r="482" spans="1:33" s="184" customFormat="1" ht="350.1" customHeight="1" x14ac:dyDescent="0.2">
      <c r="A482" s="117">
        <f>IF(ISBLANK(D482),"",COUNTA($D$2:D482))</f>
        <v>377</v>
      </c>
      <c r="B482" s="118">
        <f t="shared" si="108"/>
        <v>481</v>
      </c>
      <c r="C482" s="121"/>
      <c r="D482" s="121" t="s">
        <v>711</v>
      </c>
      <c r="E482" s="121" t="s">
        <v>14</v>
      </c>
      <c r="F482" s="120" t="s">
        <v>817</v>
      </c>
      <c r="G482" s="120" t="s">
        <v>121</v>
      </c>
      <c r="H482" s="120" t="s">
        <v>514</v>
      </c>
      <c r="I482" s="120" t="s">
        <v>513</v>
      </c>
      <c r="J482" s="121" t="s">
        <v>512</v>
      </c>
      <c r="K482" s="121">
        <v>2</v>
      </c>
      <c r="L482" s="158">
        <v>43040</v>
      </c>
      <c r="M482" s="158">
        <v>43099</v>
      </c>
      <c r="N482" s="145">
        <f t="shared" si="109"/>
        <v>8.4285714285714288</v>
      </c>
      <c r="O482" s="140" t="s">
        <v>1694</v>
      </c>
      <c r="P482" s="121">
        <v>2</v>
      </c>
      <c r="Q482" s="146">
        <f>IF(P482/K482&gt;1,100,+P482/K482*100)</f>
        <v>100</v>
      </c>
      <c r="R482" s="123">
        <f>+N482*Q482/100</f>
        <v>8.4285714285714288</v>
      </c>
      <c r="S482" s="123">
        <f>IF(M482&lt;=$AG$1,R482,0)</f>
        <v>8.4285714285714288</v>
      </c>
      <c r="T482" s="123">
        <f>IF($AG$1&gt;=M482,N482,0)</f>
        <v>8.4285714285714288</v>
      </c>
      <c r="U482" s="121"/>
      <c r="V482" s="125" t="str">
        <f>IF(Q482=100,"CUMPLIDA",IF(M482-$AG$1&lt;0,"VENCIDA",IF(M482-$AG$1&lt;=30,"PRÓXIMA A VENCER",IF(Q482&gt;0,"CON AVANCE","EN TERMINO"))))</f>
        <v>CUMPLIDA</v>
      </c>
      <c r="W482" s="125" t="str">
        <f>IF(A482&lt;&gt;"",IF(AC482=1,"VENCIDO",IF(AC482=2,"PRÓXIMO A VENCER",IF(AC482=3,"EN TERMINO",IF(AC482=4,"CON AVANCE",IF(AC482=5,"CUMPLIDO",))))),"")</f>
        <v>CUMPLIDO</v>
      </c>
      <c r="X482" s="180" t="s">
        <v>148</v>
      </c>
      <c r="Y482" s="117" t="str">
        <f t="shared" si="106"/>
        <v>H54R15</v>
      </c>
      <c r="Z482" s="126">
        <f>IF(A482&lt;&gt;"",1,Z481+1)</f>
        <v>1</v>
      </c>
      <c r="AA482" s="126" t="str">
        <f t="shared" si="107"/>
        <v>H54R15 - 1</v>
      </c>
      <c r="AB482" s="127">
        <f t="shared" si="103"/>
        <v>5</v>
      </c>
      <c r="AC482" s="127">
        <f t="shared" si="104"/>
        <v>5</v>
      </c>
      <c r="AD482" s="127" t="str">
        <f>IF(A482&lt;&gt;"",MID(F482,1,FIND(" ",F482,1)-1),AD481)</f>
        <v>H54R15.</v>
      </c>
      <c r="AE482" s="127" t="str">
        <f t="shared" si="105"/>
        <v>H54R15</v>
      </c>
      <c r="AF482" s="183"/>
      <c r="AG482" s="183"/>
    </row>
    <row r="483" spans="1:33" s="184" customFormat="1" ht="350.1" customHeight="1" x14ac:dyDescent="0.2">
      <c r="A483" s="117">
        <f>IF(ISBLANK(D483),"",COUNTA($D$2:D483))</f>
        <v>378</v>
      </c>
      <c r="B483" s="118">
        <f t="shared" si="108"/>
        <v>482</v>
      </c>
      <c r="C483" s="121"/>
      <c r="D483" s="121" t="s">
        <v>711</v>
      </c>
      <c r="E483" s="121" t="s">
        <v>14</v>
      </c>
      <c r="F483" s="120" t="s">
        <v>583</v>
      </c>
      <c r="G483" s="120" t="s">
        <v>582</v>
      </c>
      <c r="H483" s="120" t="s">
        <v>580</v>
      </c>
      <c r="I483" s="120" t="s">
        <v>581</v>
      </c>
      <c r="J483" s="121" t="s">
        <v>564</v>
      </c>
      <c r="K483" s="121">
        <v>1</v>
      </c>
      <c r="L483" s="158">
        <v>43040</v>
      </c>
      <c r="M483" s="158">
        <v>43099</v>
      </c>
      <c r="N483" s="145">
        <f t="shared" si="109"/>
        <v>8.4285714285714288</v>
      </c>
      <c r="O483" s="121" t="s">
        <v>1696</v>
      </c>
      <c r="P483" s="121">
        <v>1</v>
      </c>
      <c r="Q483" s="146">
        <f>IF(P483/K483&gt;1,100,+P483/K483*100)</f>
        <v>100</v>
      </c>
      <c r="R483" s="123">
        <f>+N483*Q483/100</f>
        <v>8.4285714285714288</v>
      </c>
      <c r="S483" s="123">
        <f>IF(M483&lt;=$AG$1,R483,0)</f>
        <v>8.4285714285714288</v>
      </c>
      <c r="T483" s="123">
        <f>IF($AG$1&gt;=M483,N483,0)</f>
        <v>8.4285714285714288</v>
      </c>
      <c r="U483" s="121"/>
      <c r="V483" s="125" t="str">
        <f>IF(Q483=100,"CUMPLIDA",IF(M483-$AG$1&lt;0,"VENCIDA",IF(M483-$AG$1&lt;=30,"PRÓXIMA A VENCER",IF(Q483&gt;0,"CON AVANCE","EN TERMINO"))))</f>
        <v>CUMPLIDA</v>
      </c>
      <c r="W483" s="125" t="str">
        <f>IF(A483&lt;&gt;"",IF(AC483=1,"VENCIDO",IF(AC483=2,"PRÓXIMO A VENCER",IF(AC483=3,"EN TERMINO",IF(AC483=4,"CON AVANCE",IF(AC483=5,"CUMPLIDO",))))),"")</f>
        <v>CUMPLIDO</v>
      </c>
      <c r="X483" s="180" t="s">
        <v>148</v>
      </c>
      <c r="Y483" s="117" t="str">
        <f t="shared" si="106"/>
        <v>H55R15</v>
      </c>
      <c r="Z483" s="126">
        <f>IF(A483&lt;&gt;"",1,Z482+1)</f>
        <v>1</v>
      </c>
      <c r="AA483" s="126" t="str">
        <f t="shared" si="107"/>
        <v>H55R15 - 1</v>
      </c>
      <c r="AB483" s="127">
        <f t="shared" si="103"/>
        <v>5</v>
      </c>
      <c r="AC483" s="127">
        <f t="shared" si="104"/>
        <v>5</v>
      </c>
      <c r="AD483" s="127" t="str">
        <f>IF(A483&lt;&gt;"",MID(F483,1,FIND(" ",F483,1)-1),AD482)</f>
        <v>H55R15.</v>
      </c>
      <c r="AE483" s="127" t="str">
        <f t="shared" si="105"/>
        <v>H55R15</v>
      </c>
      <c r="AF483" s="183"/>
      <c r="AG483" s="183"/>
    </row>
    <row r="484" spans="1:33" s="184" customFormat="1" ht="350.1" customHeight="1" x14ac:dyDescent="0.2">
      <c r="A484" s="117">
        <f>IF(ISBLANK(D484),"",COUNTA($D$2:D484))</f>
        <v>379</v>
      </c>
      <c r="B484" s="118">
        <f t="shared" si="108"/>
        <v>483</v>
      </c>
      <c r="C484" s="121"/>
      <c r="D484" s="121" t="s">
        <v>829</v>
      </c>
      <c r="E484" s="121" t="s">
        <v>122</v>
      </c>
      <c r="F484" s="120" t="s">
        <v>584</v>
      </c>
      <c r="G484" s="120" t="s">
        <v>123</v>
      </c>
      <c r="H484" s="120" t="s">
        <v>618</v>
      </c>
      <c r="I484" s="120" t="s">
        <v>620</v>
      </c>
      <c r="J484" s="121" t="s">
        <v>619</v>
      </c>
      <c r="K484" s="121">
        <v>6</v>
      </c>
      <c r="L484" s="158">
        <v>43040</v>
      </c>
      <c r="M484" s="158">
        <v>43251</v>
      </c>
      <c r="N484" s="145">
        <f t="shared" si="109"/>
        <v>30.142857142857142</v>
      </c>
      <c r="O484" s="121" t="s">
        <v>348</v>
      </c>
      <c r="P484" s="121">
        <v>6</v>
      </c>
      <c r="Q484" s="146">
        <f>IF(P484/K484&gt;1,100,+P484/K484*100)</f>
        <v>100</v>
      </c>
      <c r="R484" s="123">
        <f>+N484*Q484/100</f>
        <v>30.142857142857142</v>
      </c>
      <c r="S484" s="123">
        <f>IF(M484&lt;=$AG$1,R484,0)</f>
        <v>30.142857142857142</v>
      </c>
      <c r="T484" s="123">
        <f>IF($AG$1&gt;=M484,N484,0)</f>
        <v>30.142857142857142</v>
      </c>
      <c r="U484" s="121"/>
      <c r="V484" s="125" t="str">
        <f>IF(Q484=100,"CUMPLIDA",IF(M484-$AG$1&lt;0,"VENCIDA",IF(M484-$AG$1&lt;=30,"PRÓXIMA A VENCER",IF(Q484&gt;0,"CON AVANCE","EN TERMINO"))))</f>
        <v>CUMPLIDA</v>
      </c>
      <c r="W484" s="125" t="str">
        <f>IF(A484&lt;&gt;"",IF(AC484=1,"VENCIDO",IF(AC484=2,"PRÓXIMO A VENCER",IF(AC484=3,"EN TERMINO",IF(AC484=4,"CON AVANCE",IF(AC484=5,"CUMPLIDO",))))),"")</f>
        <v>CUMPLIDO</v>
      </c>
      <c r="X484" s="180" t="s">
        <v>148</v>
      </c>
      <c r="Y484" s="117" t="str">
        <f t="shared" si="106"/>
        <v>H56R15</v>
      </c>
      <c r="Z484" s="126">
        <f>IF(A484&lt;&gt;"",1,Z483+1)</f>
        <v>1</v>
      </c>
      <c r="AA484" s="126" t="str">
        <f t="shared" si="107"/>
        <v>H56R15 - 1</v>
      </c>
      <c r="AB484" s="127">
        <f t="shared" si="103"/>
        <v>5</v>
      </c>
      <c r="AC484" s="127">
        <f t="shared" si="104"/>
        <v>5</v>
      </c>
      <c r="AD484" s="127" t="str">
        <f>IF(A484&lt;&gt;"",MID(F484,1,FIND(" ",F484,1)-1),AD483)</f>
        <v>H56R15.</v>
      </c>
      <c r="AE484" s="127" t="str">
        <f t="shared" si="105"/>
        <v>H56R15</v>
      </c>
      <c r="AF484" s="183"/>
      <c r="AG484" s="183"/>
    </row>
    <row r="485" spans="1:33" s="184" customFormat="1" ht="350.1" customHeight="1" x14ac:dyDescent="0.2">
      <c r="A485" s="117">
        <f>IF(ISBLANK(D485),"",COUNTA($D$2:D485))</f>
        <v>380</v>
      </c>
      <c r="B485" s="118">
        <f t="shared" si="108"/>
        <v>484</v>
      </c>
      <c r="C485" s="121"/>
      <c r="D485" s="121" t="s">
        <v>1649</v>
      </c>
      <c r="E485" s="121" t="s">
        <v>124</v>
      </c>
      <c r="F485" s="120" t="s">
        <v>818</v>
      </c>
      <c r="G485" s="120" t="s">
        <v>125</v>
      </c>
      <c r="H485" s="120" t="s">
        <v>1636</v>
      </c>
      <c r="I485" s="120" t="s">
        <v>1644</v>
      </c>
      <c r="J485" s="121" t="s">
        <v>1586</v>
      </c>
      <c r="K485" s="121">
        <v>1</v>
      </c>
      <c r="L485" s="158">
        <v>44407</v>
      </c>
      <c r="M485" s="158">
        <v>44561</v>
      </c>
      <c r="N485" s="145">
        <f t="shared" si="109"/>
        <v>22</v>
      </c>
      <c r="O485" s="121" t="s">
        <v>1692</v>
      </c>
      <c r="P485" s="121">
        <v>0</v>
      </c>
      <c r="Q485" s="146">
        <f>IF(P485/K485&gt;1,100,+P485/K485*100)</f>
        <v>0</v>
      </c>
      <c r="R485" s="123">
        <f>+N485*Q485/100</f>
        <v>0</v>
      </c>
      <c r="S485" s="123">
        <f>IF(M485&lt;=$AG$1,R485,0)</f>
        <v>0</v>
      </c>
      <c r="T485" s="123">
        <f>IF($AG$1&gt;=M485,N485,0)</f>
        <v>22</v>
      </c>
      <c r="U485" s="121"/>
      <c r="V485" s="125" t="str">
        <f>IF(Q485=100,"CUMPLIDA",IF(M485-$AG$1&lt;0,"VENCIDA",IF(M485-$AG$1&lt;=30,"PRÓXIMA A VENCER",IF(Q485&gt;0,"CON AVANCE","EN TERMINO"))))</f>
        <v>VENCIDA</v>
      </c>
      <c r="W485" s="125" t="str">
        <f>IF(A485&lt;&gt;"",IF(AC485=1,"VENCIDO",IF(AC485=2,"PRÓXIMO A VENCER",IF(AC485=3,"EN TERMINO",IF(AC485=4,"CON AVANCE",IF(AC485=5,"CUMPLIDO",))))),"")</f>
        <v>VENCIDO</v>
      </c>
      <c r="X485" s="180" t="s">
        <v>148</v>
      </c>
      <c r="Y485" s="117" t="str">
        <f t="shared" si="106"/>
        <v>H60R15</v>
      </c>
      <c r="Z485" s="126">
        <f>IF(A485&lt;&gt;"",1,Z484+1)</f>
        <v>1</v>
      </c>
      <c r="AA485" s="126" t="str">
        <f t="shared" si="107"/>
        <v>H60R15 - 1</v>
      </c>
      <c r="AB485" s="127">
        <f t="shared" si="103"/>
        <v>1</v>
      </c>
      <c r="AC485" s="127">
        <f t="shared" si="104"/>
        <v>1</v>
      </c>
      <c r="AD485" s="127" t="str">
        <f>IF(A485&lt;&gt;"",MID(F485,1,FIND(" ",F485,1)-1),AD484)</f>
        <v>H60R15.</v>
      </c>
      <c r="AE485" s="127" t="str">
        <f t="shared" si="105"/>
        <v>H60R15</v>
      </c>
      <c r="AF485" s="183"/>
      <c r="AG485" s="183"/>
    </row>
    <row r="486" spans="1:33" s="184" customFormat="1" ht="350.1" customHeight="1" x14ac:dyDescent="0.2">
      <c r="A486" s="117">
        <f>IF(ISBLANK(D486),"",COUNTA($D$2:D486))</f>
        <v>381</v>
      </c>
      <c r="B486" s="118">
        <f t="shared" si="108"/>
        <v>485</v>
      </c>
      <c r="C486" s="121"/>
      <c r="D486" s="121" t="s">
        <v>712</v>
      </c>
      <c r="E486" s="121" t="s">
        <v>122</v>
      </c>
      <c r="F486" s="120" t="s">
        <v>819</v>
      </c>
      <c r="G486" s="120" t="s">
        <v>126</v>
      </c>
      <c r="H486" s="120" t="s">
        <v>677</v>
      </c>
      <c r="I486" s="120" t="s">
        <v>678</v>
      </c>
      <c r="J486" s="120" t="s">
        <v>296</v>
      </c>
      <c r="K486" s="121">
        <v>16</v>
      </c>
      <c r="L486" s="158">
        <v>43040</v>
      </c>
      <c r="M486" s="158">
        <v>43403</v>
      </c>
      <c r="N486" s="145">
        <f t="shared" si="109"/>
        <v>51.857142857142854</v>
      </c>
      <c r="O486" s="121" t="s">
        <v>1692</v>
      </c>
      <c r="P486" s="121">
        <v>16</v>
      </c>
      <c r="Q486" s="146">
        <f>IF(P486/K486&gt;1,100,+P486/K486*100)</f>
        <v>100</v>
      </c>
      <c r="R486" s="123">
        <f>+N486*Q486/100</f>
        <v>51.857142857142854</v>
      </c>
      <c r="S486" s="123">
        <f>IF(M486&lt;=$AG$1,R486,0)</f>
        <v>51.857142857142854</v>
      </c>
      <c r="T486" s="123">
        <f>IF($AG$1&gt;=M486,N486,0)</f>
        <v>51.857142857142854</v>
      </c>
      <c r="U486" s="121"/>
      <c r="V486" s="125" t="str">
        <f>IF(Q486=100,"CUMPLIDA",IF(M486-$AG$1&lt;0,"VENCIDA",IF(M486-$AG$1&lt;=30,"PRÓXIMA A VENCER",IF(Q486&gt;0,"CON AVANCE","EN TERMINO"))))</f>
        <v>CUMPLIDA</v>
      </c>
      <c r="W486" s="125" t="str">
        <f>IF(A486&lt;&gt;"",IF(AC486=1,"VENCIDO",IF(AC486=2,"PRÓXIMO A VENCER",IF(AC486=3,"EN TERMINO",IF(AC486=4,"CON AVANCE",IF(AC486=5,"CUMPLIDO",))))),"")</f>
        <v>CUMPLIDO</v>
      </c>
      <c r="X486" s="180" t="s">
        <v>148</v>
      </c>
      <c r="Y486" s="117" t="str">
        <f t="shared" si="106"/>
        <v>H61R15</v>
      </c>
      <c r="Z486" s="126">
        <f>IF(A486&lt;&gt;"",1,Z485+1)</f>
        <v>1</v>
      </c>
      <c r="AA486" s="126" t="str">
        <f t="shared" si="107"/>
        <v>H61R15 - 1</v>
      </c>
      <c r="AB486" s="127">
        <f t="shared" si="103"/>
        <v>5</v>
      </c>
      <c r="AC486" s="127">
        <f t="shared" si="104"/>
        <v>5</v>
      </c>
      <c r="AD486" s="127" t="str">
        <f>IF(A486&lt;&gt;"",MID(F486,1,FIND(" ",F486,1)-1),AD485)</f>
        <v>H61R15.</v>
      </c>
      <c r="AE486" s="127" t="str">
        <f t="shared" si="105"/>
        <v>H61R15</v>
      </c>
      <c r="AF486" s="183"/>
      <c r="AG486" s="183"/>
    </row>
    <row r="487" spans="1:33" s="184" customFormat="1" ht="350.1" customHeight="1" x14ac:dyDescent="0.2">
      <c r="A487" s="117">
        <f>IF(ISBLANK(D487),"",COUNTA($D$2:D487))</f>
        <v>382</v>
      </c>
      <c r="B487" s="118">
        <f t="shared" si="108"/>
        <v>486</v>
      </c>
      <c r="C487" s="121"/>
      <c r="D487" s="121" t="s">
        <v>712</v>
      </c>
      <c r="E487" s="121" t="s">
        <v>89</v>
      </c>
      <c r="F487" s="120" t="s">
        <v>820</v>
      </c>
      <c r="G487" s="120" t="s">
        <v>127</v>
      </c>
      <c r="H487" s="120" t="s">
        <v>677</v>
      </c>
      <c r="I487" s="120" t="s">
        <v>678</v>
      </c>
      <c r="J487" s="120" t="s">
        <v>300</v>
      </c>
      <c r="K487" s="126">
        <v>16</v>
      </c>
      <c r="L487" s="158">
        <v>43040</v>
      </c>
      <c r="M487" s="158">
        <v>43403</v>
      </c>
      <c r="N487" s="145">
        <f t="shared" si="109"/>
        <v>51.857142857142854</v>
      </c>
      <c r="O487" s="121" t="s">
        <v>1692</v>
      </c>
      <c r="P487" s="121">
        <v>16</v>
      </c>
      <c r="Q487" s="146">
        <f>IF(P487/K487&gt;1,100,+P487/K487*100)</f>
        <v>100</v>
      </c>
      <c r="R487" s="123">
        <f>+N487*Q487/100</f>
        <v>51.857142857142854</v>
      </c>
      <c r="S487" s="123">
        <f>IF(M487&lt;=$AG$1,R487,0)</f>
        <v>51.857142857142854</v>
      </c>
      <c r="T487" s="123">
        <f>IF($AG$1&gt;=M487,N487,0)</f>
        <v>51.857142857142854</v>
      </c>
      <c r="U487" s="121"/>
      <c r="V487" s="125" t="str">
        <f>IF(Q487=100,"CUMPLIDA",IF(M487-$AG$1&lt;0,"VENCIDA",IF(M487-$AG$1&lt;=30,"PRÓXIMA A VENCER",IF(Q487&gt;0,"CON AVANCE","EN TERMINO"))))</f>
        <v>CUMPLIDA</v>
      </c>
      <c r="W487" s="125" t="str">
        <f>IF(A487&lt;&gt;"",IF(AC487=1,"VENCIDO",IF(AC487=2,"PRÓXIMO A VENCER",IF(AC487=3,"EN TERMINO",IF(AC487=4,"CON AVANCE",IF(AC487=5,"CUMPLIDO",))))),"")</f>
        <v>CUMPLIDO</v>
      </c>
      <c r="X487" s="180" t="s">
        <v>148</v>
      </c>
      <c r="Y487" s="117" t="str">
        <f t="shared" si="106"/>
        <v>H62R15</v>
      </c>
      <c r="Z487" s="126">
        <f>IF(A487&lt;&gt;"",1,Z486+1)</f>
        <v>1</v>
      </c>
      <c r="AA487" s="126" t="str">
        <f t="shared" si="107"/>
        <v>H62R15 - 1</v>
      </c>
      <c r="AB487" s="127">
        <f t="shared" si="103"/>
        <v>5</v>
      </c>
      <c r="AC487" s="127">
        <f t="shared" si="104"/>
        <v>5</v>
      </c>
      <c r="AD487" s="127" t="str">
        <f>IF(A487&lt;&gt;"",MID(F487,1,FIND(" ",F487,1)-1),AD486)</f>
        <v>H62R15.</v>
      </c>
      <c r="AE487" s="127" t="str">
        <f t="shared" si="105"/>
        <v>H62R15</v>
      </c>
      <c r="AF487" s="183"/>
      <c r="AG487" s="183"/>
    </row>
    <row r="488" spans="1:33" s="184" customFormat="1" ht="350.1" customHeight="1" x14ac:dyDescent="0.2">
      <c r="A488" s="117">
        <f>IF(ISBLANK(D488),"",COUNTA($D$2:D488))</f>
        <v>383</v>
      </c>
      <c r="B488" s="118">
        <f t="shared" si="108"/>
        <v>487</v>
      </c>
      <c r="C488" s="121"/>
      <c r="D488" s="121" t="s">
        <v>711</v>
      </c>
      <c r="E488" s="121" t="s">
        <v>89</v>
      </c>
      <c r="F488" s="120" t="s">
        <v>1652</v>
      </c>
      <c r="G488" s="120" t="s">
        <v>424</v>
      </c>
      <c r="H488" s="120" t="s">
        <v>1651</v>
      </c>
      <c r="I488" s="120" t="s">
        <v>1651</v>
      </c>
      <c r="J488" s="121" t="s">
        <v>1650</v>
      </c>
      <c r="K488" s="126">
        <v>1</v>
      </c>
      <c r="L488" s="158">
        <v>44407</v>
      </c>
      <c r="M488" s="158">
        <v>44561</v>
      </c>
      <c r="N488" s="145">
        <f t="shared" si="109"/>
        <v>22</v>
      </c>
      <c r="O488" s="121" t="s">
        <v>1692</v>
      </c>
      <c r="P488" s="121">
        <v>0</v>
      </c>
      <c r="Q488" s="146">
        <f>IF(P488/K488&gt;1,100,+P488/K488*100)</f>
        <v>0</v>
      </c>
      <c r="R488" s="123">
        <f>+N488*Q488/100</f>
        <v>0</v>
      </c>
      <c r="S488" s="123">
        <f>IF(M488&lt;=$AG$1,R488,0)</f>
        <v>0</v>
      </c>
      <c r="T488" s="123">
        <f>IF($AG$1&gt;=M488,N488,0)</f>
        <v>22</v>
      </c>
      <c r="U488" s="121"/>
      <c r="V488" s="125" t="str">
        <f>IF(Q488=100,"CUMPLIDA",IF(M488-$AG$1&lt;0,"VENCIDA",IF(M488-$AG$1&lt;=30,"PRÓXIMA A VENCER",IF(Q488&gt;0,"CON AVANCE","EN TERMINO"))))</f>
        <v>VENCIDA</v>
      </c>
      <c r="W488" s="125" t="str">
        <f>IF(A488&lt;&gt;"",IF(AC488=1,"VENCIDO",IF(AC488=2,"PRÓXIMO A VENCER",IF(AC488=3,"EN TERMINO",IF(AC488=4,"CON AVANCE",IF(AC488=5,"CUMPLIDO",))))),"")</f>
        <v>VENCIDO</v>
      </c>
      <c r="X488" s="180" t="s">
        <v>148</v>
      </c>
      <c r="Y488" s="117" t="str">
        <f t="shared" si="106"/>
        <v>H63R15</v>
      </c>
      <c r="Z488" s="126">
        <f>IF(A488&lt;&gt;"",1,Z487+1)</f>
        <v>1</v>
      </c>
      <c r="AA488" s="126" t="str">
        <f t="shared" si="107"/>
        <v>H63R15 - 1</v>
      </c>
      <c r="AB488" s="127">
        <f t="shared" si="103"/>
        <v>1</v>
      </c>
      <c r="AC488" s="127">
        <f t="shared" si="104"/>
        <v>1</v>
      </c>
      <c r="AD488" s="127" t="str">
        <f>IF(A488&lt;&gt;"",MID(F488,1,FIND(" ",F488,1)-1),AD487)</f>
        <v>H63R15.</v>
      </c>
      <c r="AE488" s="127" t="str">
        <f t="shared" si="105"/>
        <v>H63R15</v>
      </c>
      <c r="AF488" s="183"/>
      <c r="AG488" s="183"/>
    </row>
    <row r="489" spans="1:33" s="184" customFormat="1" ht="182.25" customHeight="1" x14ac:dyDescent="0.2">
      <c r="A489" s="117" t="str">
        <f>IF(ISBLANK(D489),"",COUNTA($D$2:D489))</f>
        <v/>
      </c>
      <c r="B489" s="118">
        <f t="shared" si="108"/>
        <v>488</v>
      </c>
      <c r="C489" s="121"/>
      <c r="D489" s="121"/>
      <c r="E489" s="121" t="s">
        <v>89</v>
      </c>
      <c r="F489" s="120" t="s">
        <v>423</v>
      </c>
      <c r="G489" s="120" t="s">
        <v>176</v>
      </c>
      <c r="H489" s="120" t="s">
        <v>425</v>
      </c>
      <c r="I489" s="120" t="s">
        <v>422</v>
      </c>
      <c r="J489" s="121" t="s">
        <v>390</v>
      </c>
      <c r="K489" s="121">
        <v>3</v>
      </c>
      <c r="L489" s="158">
        <v>43040</v>
      </c>
      <c r="M489" s="158">
        <v>43403</v>
      </c>
      <c r="N489" s="145">
        <f t="shared" si="109"/>
        <v>51.857142857142854</v>
      </c>
      <c r="O489" s="121" t="s">
        <v>1691</v>
      </c>
      <c r="P489" s="121">
        <v>0</v>
      </c>
      <c r="Q489" s="146">
        <f>IF(P489/K489&gt;1,100,+P489/K489*100)</f>
        <v>0</v>
      </c>
      <c r="R489" s="123">
        <f>+N489*Q489/100</f>
        <v>0</v>
      </c>
      <c r="S489" s="123">
        <f>IF(M489&lt;=$AG$1,R489,0)</f>
        <v>0</v>
      </c>
      <c r="T489" s="123">
        <f>IF($AG$1&gt;=M489,N489,0)</f>
        <v>51.857142857142854</v>
      </c>
      <c r="U489" s="121"/>
      <c r="V489" s="125" t="str">
        <f>IF(Q489=100,"CUMPLIDA",IF(M489-$AG$1&lt;0,"VENCIDA",IF(M489-$AG$1&lt;=30,"PRÓXIMA A VENCER",IF(Q489&gt;0,"CON AVANCE","EN TERMINO"))))</f>
        <v>VENCIDA</v>
      </c>
      <c r="W489" s="125" t="str">
        <f>IF(A489&lt;&gt;"",IF(AC489=1,"VENCIDO",IF(AC489=2,"PRÓXIMO A VENCER",IF(AC489=3,"EN TERMINO",IF(AC489=4,"CON AVANCE",IF(AC489=5,"CUMPLIDO",))))),"")</f>
        <v/>
      </c>
      <c r="X489" s="180" t="s">
        <v>148</v>
      </c>
      <c r="Y489" s="117" t="str">
        <f t="shared" si="106"/>
        <v>H63R15</v>
      </c>
      <c r="Z489" s="126">
        <f>IF(A489&lt;&gt;"",1,Z488+1)</f>
        <v>2</v>
      </c>
      <c r="AA489" s="126" t="str">
        <f t="shared" si="107"/>
        <v>H63R15 - 2</v>
      </c>
      <c r="AB489" s="127">
        <f t="shared" si="103"/>
        <v>1</v>
      </c>
      <c r="AC489" s="127">
        <f t="shared" si="104"/>
        <v>1</v>
      </c>
      <c r="AD489" s="127" t="str">
        <f>IF(A489&lt;&gt;"",MID(F489,1,FIND(" ",F489,1)-1),AD488)</f>
        <v>H63R15.</v>
      </c>
      <c r="AE489" s="127" t="str">
        <f t="shared" si="105"/>
        <v>H63R15</v>
      </c>
      <c r="AF489" s="183"/>
      <c r="AG489" s="183"/>
    </row>
    <row r="490" spans="1:33" s="184" customFormat="1" ht="350.1" customHeight="1" x14ac:dyDescent="0.2">
      <c r="A490" s="117">
        <f>IF(ISBLANK(D490),"",COUNTA($D$2:D490))</f>
        <v>384</v>
      </c>
      <c r="B490" s="118">
        <f t="shared" si="108"/>
        <v>489</v>
      </c>
      <c r="C490" s="121"/>
      <c r="D490" s="121" t="s">
        <v>711</v>
      </c>
      <c r="E490" s="121" t="s">
        <v>124</v>
      </c>
      <c r="F490" s="120" t="s">
        <v>821</v>
      </c>
      <c r="G490" s="120" t="s">
        <v>128</v>
      </c>
      <c r="H490" s="120" t="s">
        <v>1636</v>
      </c>
      <c r="I490" s="120" t="s">
        <v>1644</v>
      </c>
      <c r="J490" s="121" t="s">
        <v>1586</v>
      </c>
      <c r="K490" s="121">
        <v>1</v>
      </c>
      <c r="L490" s="158">
        <v>44407</v>
      </c>
      <c r="M490" s="158">
        <v>44561</v>
      </c>
      <c r="N490" s="145">
        <f t="shared" si="109"/>
        <v>22</v>
      </c>
      <c r="O490" s="121" t="s">
        <v>1692</v>
      </c>
      <c r="P490" s="121">
        <v>0</v>
      </c>
      <c r="Q490" s="146">
        <f>IF(P490/K490&gt;1,100,+P490/K490*100)</f>
        <v>0</v>
      </c>
      <c r="R490" s="123">
        <f>+N490*Q490/100</f>
        <v>0</v>
      </c>
      <c r="S490" s="123">
        <f>IF(M490&lt;=$AG$1,R490,0)</f>
        <v>0</v>
      </c>
      <c r="T490" s="123">
        <f>IF($AG$1&gt;=M490,N490,0)</f>
        <v>22</v>
      </c>
      <c r="U490" s="121"/>
      <c r="V490" s="125" t="str">
        <f>IF(Q490=100,"CUMPLIDA",IF(M490-$AG$1&lt;0,"VENCIDA",IF(M490-$AG$1&lt;=30,"PRÓXIMA A VENCER",IF(Q490&gt;0,"CON AVANCE","EN TERMINO"))))</f>
        <v>VENCIDA</v>
      </c>
      <c r="W490" s="125" t="str">
        <f>IF(A490&lt;&gt;"",IF(AC490=1,"VENCIDO",IF(AC490=2,"PRÓXIMO A VENCER",IF(AC490=3,"EN TERMINO",IF(AC490=4,"CON AVANCE",IF(AC490=5,"CUMPLIDO",))))),"")</f>
        <v>VENCIDO</v>
      </c>
      <c r="X490" s="180" t="s">
        <v>148</v>
      </c>
      <c r="Y490" s="117" t="str">
        <f t="shared" si="106"/>
        <v>H64R15</v>
      </c>
      <c r="Z490" s="126">
        <f>IF(A490&lt;&gt;"",1,Z489+1)</f>
        <v>1</v>
      </c>
      <c r="AA490" s="126" t="str">
        <f t="shared" si="107"/>
        <v>H64R15 - 1</v>
      </c>
      <c r="AB490" s="127">
        <f t="shared" si="103"/>
        <v>1</v>
      </c>
      <c r="AC490" s="127">
        <f t="shared" si="104"/>
        <v>1</v>
      </c>
      <c r="AD490" s="127" t="str">
        <f>IF(A490&lt;&gt;"",MID(F490,1,FIND(" ",F490,1)-1),AD489)</f>
        <v>H64R15.</v>
      </c>
      <c r="AE490" s="127" t="str">
        <f t="shared" si="105"/>
        <v>H64R15</v>
      </c>
      <c r="AF490" s="183"/>
      <c r="AG490" s="183"/>
    </row>
    <row r="491" spans="1:33" s="184" customFormat="1" ht="350.1" customHeight="1" x14ac:dyDescent="0.2">
      <c r="A491" s="117">
        <f>IF(ISBLANK(D491),"",COUNTA($D$2:D491))</f>
        <v>385</v>
      </c>
      <c r="B491" s="118">
        <f t="shared" si="108"/>
        <v>490</v>
      </c>
      <c r="C491" s="121"/>
      <c r="D491" s="121" t="s">
        <v>711</v>
      </c>
      <c r="E491" s="121" t="s">
        <v>20</v>
      </c>
      <c r="F491" s="120" t="s">
        <v>682</v>
      </c>
      <c r="G491" s="120" t="s">
        <v>129</v>
      </c>
      <c r="H491" s="120" t="s">
        <v>1654</v>
      </c>
      <c r="I491" s="120" t="s">
        <v>1653</v>
      </c>
      <c r="J491" s="120" t="s">
        <v>1678</v>
      </c>
      <c r="K491" s="121">
        <v>1</v>
      </c>
      <c r="L491" s="158">
        <v>44407</v>
      </c>
      <c r="M491" s="158">
        <v>44620</v>
      </c>
      <c r="N491" s="145">
        <f t="shared" si="109"/>
        <v>30.428571428571427</v>
      </c>
      <c r="O491" s="121" t="s">
        <v>1692</v>
      </c>
      <c r="P491" s="121">
        <v>0</v>
      </c>
      <c r="Q491" s="146">
        <f>IF(P491/K491&gt;1,100,+P491/K491*100)</f>
        <v>0</v>
      </c>
      <c r="R491" s="123">
        <f>+N491*Q491/100</f>
        <v>0</v>
      </c>
      <c r="S491" s="123">
        <f>IF(M491&lt;=$AG$1,R491,0)</f>
        <v>0</v>
      </c>
      <c r="T491" s="123">
        <f>IF($AG$1&gt;=M491,N491,0)</f>
        <v>30.428571428571427</v>
      </c>
      <c r="U491" s="121"/>
      <c r="V491" s="125" t="str">
        <f>IF(Q491=100,"CUMPLIDA",IF(M491-$AG$1&lt;0,"VENCIDA",IF(M491-$AG$1&lt;=30,"PRÓXIMA A VENCER",IF(Q491&gt;0,"CON AVANCE","EN TERMINO"))))</f>
        <v>VENCIDA</v>
      </c>
      <c r="W491" s="125" t="str">
        <f>IF(A491&lt;&gt;"",IF(AC491=1,"VENCIDO",IF(AC491=2,"PRÓXIMO A VENCER",IF(AC491=3,"EN TERMINO",IF(AC491=4,"CON AVANCE",IF(AC491=5,"CUMPLIDO",))))),"")</f>
        <v>VENCIDO</v>
      </c>
      <c r="X491" s="180" t="s">
        <v>148</v>
      </c>
      <c r="Y491" s="117" t="str">
        <f t="shared" si="106"/>
        <v>H66R15</v>
      </c>
      <c r="Z491" s="126">
        <f>IF(A491&lt;&gt;"",1,Z490+1)</f>
        <v>1</v>
      </c>
      <c r="AA491" s="126" t="str">
        <f t="shared" si="107"/>
        <v>H66R15 - 1</v>
      </c>
      <c r="AB491" s="127">
        <f t="shared" si="103"/>
        <v>1</v>
      </c>
      <c r="AC491" s="127">
        <f t="shared" si="104"/>
        <v>1</v>
      </c>
      <c r="AD491" s="127" t="str">
        <f>IF(A491&lt;&gt;"",MID(F491,1,FIND(" ",F491,1)-1),AD490)</f>
        <v>H66R15.</v>
      </c>
      <c r="AE491" s="127" t="str">
        <f t="shared" si="105"/>
        <v>H66R15</v>
      </c>
      <c r="AF491" s="183"/>
      <c r="AG491" s="183"/>
    </row>
    <row r="492" spans="1:33" s="184" customFormat="1" ht="350.1" customHeight="1" x14ac:dyDescent="0.2">
      <c r="A492" s="117">
        <f>IF(ISBLANK(D492),"",COUNTA($D$2:D492))</f>
        <v>386</v>
      </c>
      <c r="B492" s="118">
        <f t="shared" si="108"/>
        <v>491</v>
      </c>
      <c r="C492" s="121"/>
      <c r="D492" s="121" t="s">
        <v>711</v>
      </c>
      <c r="E492" s="121" t="s">
        <v>130</v>
      </c>
      <c r="F492" s="120" t="s">
        <v>312</v>
      </c>
      <c r="G492" s="120" t="s">
        <v>1673</v>
      </c>
      <c r="H492" s="171" t="s">
        <v>1555</v>
      </c>
      <c r="I492" s="171" t="s">
        <v>1146</v>
      </c>
      <c r="J492" s="172" t="s">
        <v>1147</v>
      </c>
      <c r="K492" s="172">
        <v>1</v>
      </c>
      <c r="L492" s="190">
        <v>43859</v>
      </c>
      <c r="M492" s="190">
        <v>44196</v>
      </c>
      <c r="N492" s="145">
        <f t="shared" ref="N492:N516" si="110">(+M492-L492)/7</f>
        <v>48.142857142857146</v>
      </c>
      <c r="O492" s="121" t="s">
        <v>331</v>
      </c>
      <c r="P492" s="121">
        <v>0.3</v>
      </c>
      <c r="Q492" s="146">
        <f>IF(P492/K492&gt;1,100,+P492/K492*100)</f>
        <v>30</v>
      </c>
      <c r="R492" s="123">
        <f>+N492*Q492/100</f>
        <v>14.442857142857145</v>
      </c>
      <c r="S492" s="123">
        <f>IF(M492&lt;=$AG$1,R492,0)</f>
        <v>14.442857142857145</v>
      </c>
      <c r="T492" s="123">
        <f>IF($AG$1&gt;=M492,N492,0)</f>
        <v>48.142857142857146</v>
      </c>
      <c r="U492" s="121" t="s">
        <v>1527</v>
      </c>
      <c r="V492" s="125" t="str">
        <f>IF(Q492=100,"CUMPLIDA",IF(M492-$AG$1&lt;0,"VENCIDA",IF(M492-$AG$1&lt;=30,"PRÓXIMA A VENCER",IF(Q492&gt;0,"CON AVANCE","EN TERMINO"))))</f>
        <v>VENCIDA</v>
      </c>
      <c r="W492" s="125" t="str">
        <f>IF(A492&lt;&gt;"",IF(AC492=1,"VENCIDO",IF(AC492=2,"PRÓXIMO A VENCER",IF(AC492=3,"EN TERMINO",IF(AC492=4,"CON AVANCE",IF(AC492=5,"CUMPLIDO",))))),"")</f>
        <v>VENCIDO</v>
      </c>
      <c r="X492" s="180" t="s">
        <v>148</v>
      </c>
      <c r="Y492" s="117" t="str">
        <f t="shared" si="106"/>
        <v>H83R15</v>
      </c>
      <c r="Z492" s="126">
        <f>IF(A492&lt;&gt;"",1,Z491+1)</f>
        <v>1</v>
      </c>
      <c r="AA492" s="126" t="str">
        <f t="shared" si="107"/>
        <v>H83R15 - 1</v>
      </c>
      <c r="AB492" s="127">
        <f t="shared" si="103"/>
        <v>1</v>
      </c>
      <c r="AC492" s="127">
        <f t="shared" si="104"/>
        <v>1</v>
      </c>
      <c r="AD492" s="127" t="str">
        <f>IF(A492&lt;&gt;"",MID(F492,1,FIND(" ",F492,1)-1),AD491)</f>
        <v>H83R15.</v>
      </c>
      <c r="AE492" s="127" t="str">
        <f t="shared" si="105"/>
        <v>H83R15</v>
      </c>
      <c r="AF492" s="183"/>
      <c r="AG492" s="183"/>
    </row>
    <row r="493" spans="1:33" s="184" customFormat="1" ht="238.5" customHeight="1" x14ac:dyDescent="0.2">
      <c r="A493" s="117">
        <f>IF(ISBLANK(D493),"",COUNTA($D$2:D493))</f>
        <v>387</v>
      </c>
      <c r="B493" s="118">
        <f t="shared" si="108"/>
        <v>492</v>
      </c>
      <c r="C493" s="121"/>
      <c r="D493" s="121" t="s">
        <v>711</v>
      </c>
      <c r="E493" s="121" t="s">
        <v>20</v>
      </c>
      <c r="F493" s="120" t="s">
        <v>809</v>
      </c>
      <c r="G493" s="120" t="s">
        <v>131</v>
      </c>
      <c r="H493" s="120" t="s">
        <v>810</v>
      </c>
      <c r="I493" s="120" t="s">
        <v>662</v>
      </c>
      <c r="J493" s="121" t="s">
        <v>343</v>
      </c>
      <c r="K493" s="121">
        <v>1</v>
      </c>
      <c r="L493" s="190">
        <v>43040</v>
      </c>
      <c r="M493" s="190">
        <v>43099</v>
      </c>
      <c r="N493" s="145">
        <f t="shared" si="110"/>
        <v>8.4285714285714288</v>
      </c>
      <c r="O493" s="121" t="s">
        <v>331</v>
      </c>
      <c r="P493" s="121">
        <v>1</v>
      </c>
      <c r="Q493" s="146">
        <f>IF(P493/K493&gt;1,100,+P493/K493*100)</f>
        <v>100</v>
      </c>
      <c r="R493" s="123">
        <f>+N493*Q493/100</f>
        <v>8.4285714285714288</v>
      </c>
      <c r="S493" s="123">
        <f>IF(M493&lt;=$AG$1,R493,0)</f>
        <v>8.4285714285714288</v>
      </c>
      <c r="T493" s="123">
        <f>IF($AG$1&gt;=M493,N493,0)</f>
        <v>8.4285714285714288</v>
      </c>
      <c r="U493" s="121" t="s">
        <v>1527</v>
      </c>
      <c r="V493" s="125" t="str">
        <f>IF(Q493=100,"CUMPLIDA",IF(M493-$AG$1&lt;0,"VENCIDA",IF(M493-$AG$1&lt;=30,"PRÓXIMA A VENCER",IF(Q493&gt;0,"CON AVANCE","EN TERMINO"))))</f>
        <v>CUMPLIDA</v>
      </c>
      <c r="W493" s="125" t="str">
        <f>IF(A493&lt;&gt;"",IF(AC493=1,"VENCIDO",IF(AC493=2,"PRÓXIMO A VENCER",IF(AC493=3,"EN TERMINO",IF(AC493=4,"CON AVANCE",IF(AC493=5,"CUMPLIDO",))))),"")</f>
        <v>VENCIDO</v>
      </c>
      <c r="X493" s="180" t="s">
        <v>148</v>
      </c>
      <c r="Y493" s="117" t="str">
        <f t="shared" si="106"/>
        <v>H84R15</v>
      </c>
      <c r="Z493" s="126">
        <f>IF(A493&lt;&gt;"",1,Z492+1)</f>
        <v>1</v>
      </c>
      <c r="AA493" s="126" t="str">
        <f t="shared" si="107"/>
        <v>H84R15 - 1</v>
      </c>
      <c r="AB493" s="127">
        <f t="shared" si="103"/>
        <v>5</v>
      </c>
      <c r="AC493" s="127">
        <f t="shared" si="104"/>
        <v>1</v>
      </c>
      <c r="AD493" s="127" t="str">
        <f>IF(A493&lt;&gt;"",MID(F493,1,FIND(" ",F493,1)-1),AD492)</f>
        <v>H84R15.</v>
      </c>
      <c r="AE493" s="127" t="str">
        <f t="shared" si="105"/>
        <v>H84R15</v>
      </c>
      <c r="AF493" s="183"/>
      <c r="AG493" s="183"/>
    </row>
    <row r="494" spans="1:33" s="184" customFormat="1" ht="350.1" customHeight="1" x14ac:dyDescent="0.2">
      <c r="A494" s="117" t="str">
        <f>IF(ISBLANK(D494),"",COUNTA($D$2:D494))</f>
        <v/>
      </c>
      <c r="B494" s="118">
        <f t="shared" si="108"/>
        <v>493</v>
      </c>
      <c r="C494" s="121"/>
      <c r="D494" s="121"/>
      <c r="E494" s="121" t="s">
        <v>20</v>
      </c>
      <c r="F494" s="120" t="s">
        <v>1635</v>
      </c>
      <c r="G494" s="120" t="s">
        <v>131</v>
      </c>
      <c r="H494" s="120" t="s">
        <v>1674</v>
      </c>
      <c r="I494" s="120" t="s">
        <v>1653</v>
      </c>
      <c r="J494" s="120" t="s">
        <v>1678</v>
      </c>
      <c r="K494" s="121">
        <v>1</v>
      </c>
      <c r="L494" s="158">
        <v>44408</v>
      </c>
      <c r="M494" s="158">
        <v>44620</v>
      </c>
      <c r="N494" s="145">
        <f t="shared" si="110"/>
        <v>30.285714285714285</v>
      </c>
      <c r="O494" s="121" t="s">
        <v>1692</v>
      </c>
      <c r="P494" s="121">
        <v>0</v>
      </c>
      <c r="Q494" s="146">
        <f>IF(P494/K494&gt;1,100,+P494/K494*100)</f>
        <v>0</v>
      </c>
      <c r="R494" s="123">
        <f>+N494*Q494/100</f>
        <v>0</v>
      </c>
      <c r="S494" s="123">
        <f>IF(M494&lt;=$AG$1,R494,0)</f>
        <v>0</v>
      </c>
      <c r="T494" s="123">
        <f>IF($AG$1&gt;=M494,N494,0)</f>
        <v>30.285714285714285</v>
      </c>
      <c r="U494" s="121"/>
      <c r="V494" s="125" t="str">
        <f>IF(Q494=100,"CUMPLIDA",IF(M494-$AG$1&lt;0,"VENCIDA",IF(M494-$AG$1&lt;=30,"PRÓXIMA A VENCER",IF(Q494&gt;0,"CON AVANCE","EN TERMINO"))))</f>
        <v>VENCIDA</v>
      </c>
      <c r="W494" s="125" t="str">
        <f>IF(A494&lt;&gt;"",IF(AC494=1,"VENCIDO",IF(AC494=2,"PRÓXIMO A VENCER",IF(AC494=3,"EN TERMINO",IF(AC494=4,"CON AVANCE",IF(AC494=5,"CUMPLIDO",))))),"")</f>
        <v/>
      </c>
      <c r="X494" s="180" t="s">
        <v>148</v>
      </c>
      <c r="Y494" s="117" t="str">
        <f t="shared" si="106"/>
        <v>H84R15</v>
      </c>
      <c r="Z494" s="126">
        <f>IF(A494&lt;&gt;"",1,Z493+1)</f>
        <v>2</v>
      </c>
      <c r="AA494" s="126" t="str">
        <f t="shared" si="107"/>
        <v>H84R15 - 2</v>
      </c>
      <c r="AB494" s="127">
        <f t="shared" si="103"/>
        <v>1</v>
      </c>
      <c r="AC494" s="127">
        <f t="shared" si="104"/>
        <v>1</v>
      </c>
      <c r="AD494" s="127" t="str">
        <f>IF(A494&lt;&gt;"",MID(F494,1,FIND(" ",F494,1)-1),AD493)</f>
        <v>H84R15.</v>
      </c>
      <c r="AE494" s="127" t="str">
        <f t="shared" si="105"/>
        <v>H84R15</v>
      </c>
      <c r="AF494" s="183"/>
      <c r="AG494" s="183"/>
    </row>
    <row r="495" spans="1:33" s="184" customFormat="1" ht="350.1" customHeight="1" x14ac:dyDescent="0.2">
      <c r="A495" s="117">
        <f>IF(ISBLANK(D495),"",COUNTA($D$2:D495))</f>
        <v>388</v>
      </c>
      <c r="B495" s="118">
        <f t="shared" si="108"/>
        <v>494</v>
      </c>
      <c r="C495" s="121"/>
      <c r="D495" s="121" t="s">
        <v>711</v>
      </c>
      <c r="E495" s="121" t="s">
        <v>19</v>
      </c>
      <c r="F495" s="120" t="s">
        <v>1162</v>
      </c>
      <c r="G495" s="120" t="s">
        <v>663</v>
      </c>
      <c r="H495" s="120" t="s">
        <v>1160</v>
      </c>
      <c r="I495" s="120" t="s">
        <v>1158</v>
      </c>
      <c r="J495" s="121" t="s">
        <v>1159</v>
      </c>
      <c r="K495" s="121">
        <v>4</v>
      </c>
      <c r="L495" s="190">
        <v>43858</v>
      </c>
      <c r="M495" s="190">
        <v>44165</v>
      </c>
      <c r="N495" s="145">
        <f t="shared" si="110"/>
        <v>43.857142857142854</v>
      </c>
      <c r="O495" s="121" t="s">
        <v>1689</v>
      </c>
      <c r="P495" s="121">
        <v>4</v>
      </c>
      <c r="Q495" s="146">
        <f>IF(P495/K495&gt;1,100,+P495/K495*100)</f>
        <v>100</v>
      </c>
      <c r="R495" s="123">
        <f>+N495*Q495/100</f>
        <v>43.857142857142854</v>
      </c>
      <c r="S495" s="123">
        <f>IF(M495&lt;=$AG$1,R495,0)</f>
        <v>43.857142857142854</v>
      </c>
      <c r="T495" s="123">
        <f>IF($AG$1&gt;=M495,N495,0)</f>
        <v>43.857142857142854</v>
      </c>
      <c r="U495" s="121" t="s">
        <v>1527</v>
      </c>
      <c r="V495" s="125" t="str">
        <f>IF(Q495=100,"CUMPLIDA",IF(M495-$AG$1&lt;0,"VENCIDA",IF(M495-$AG$1&lt;=30,"PRÓXIMA A VENCER",IF(Q495&gt;0,"CON AVANCE","EN TERMINO"))))</f>
        <v>CUMPLIDA</v>
      </c>
      <c r="W495" s="125" t="str">
        <f>IF(A495&lt;&gt;"",IF(AC495=1,"VENCIDO",IF(AC495=2,"PRÓXIMO A VENCER",IF(AC495=3,"EN TERMINO",IF(AC495=4,"CON AVANCE",IF(AC495=5,"CUMPLIDO",))))),"")</f>
        <v>CUMPLIDO</v>
      </c>
      <c r="X495" s="180" t="s">
        <v>148</v>
      </c>
      <c r="Y495" s="117" t="str">
        <f t="shared" si="106"/>
        <v>H93R15</v>
      </c>
      <c r="Z495" s="126">
        <f>IF(A495&lt;&gt;"",1,Z494+1)</f>
        <v>1</v>
      </c>
      <c r="AA495" s="126" t="str">
        <f t="shared" si="107"/>
        <v>H93R15 - 1</v>
      </c>
      <c r="AB495" s="127">
        <f t="shared" si="103"/>
        <v>5</v>
      </c>
      <c r="AC495" s="127">
        <f t="shared" si="104"/>
        <v>5</v>
      </c>
      <c r="AD495" s="127" t="str">
        <f>IF(A495&lt;&gt;"",MID(F495,1,FIND(" ",F495,1)-1),AD494)</f>
        <v>H93R15.</v>
      </c>
      <c r="AE495" s="127" t="str">
        <f t="shared" si="105"/>
        <v>H93R15</v>
      </c>
      <c r="AF495" s="183"/>
      <c r="AG495" s="183"/>
    </row>
    <row r="496" spans="1:33" s="184" customFormat="1" ht="350.1" customHeight="1" x14ac:dyDescent="0.2">
      <c r="A496" s="117" t="str">
        <f>IF(ISBLANK(D496),"",COUNTA($D$2:D496))</f>
        <v/>
      </c>
      <c r="B496" s="118">
        <f t="shared" si="108"/>
        <v>495</v>
      </c>
      <c r="C496" s="121"/>
      <c r="D496" s="121"/>
      <c r="E496" s="121" t="s">
        <v>19</v>
      </c>
      <c r="F496" s="120" t="s">
        <v>1163</v>
      </c>
      <c r="G496" s="120" t="s">
        <v>663</v>
      </c>
      <c r="H496" s="120" t="s">
        <v>2401</v>
      </c>
      <c r="I496" s="120" t="s">
        <v>2398</v>
      </c>
      <c r="J496" s="121" t="s">
        <v>2399</v>
      </c>
      <c r="K496" s="121">
        <v>1</v>
      </c>
      <c r="L496" s="190">
        <v>44805</v>
      </c>
      <c r="M496" s="190">
        <v>44926</v>
      </c>
      <c r="N496" s="145">
        <f t="shared" ref="N496" si="111">(+M496-L496)/7</f>
        <v>17.285714285714285</v>
      </c>
      <c r="O496" s="121" t="s">
        <v>2400</v>
      </c>
      <c r="P496" s="121">
        <v>1</v>
      </c>
      <c r="Q496" s="146">
        <f>IF(P496/K496&gt;1,100,+P496/K496*100)</f>
        <v>100</v>
      </c>
      <c r="R496" s="123">
        <f>+N496*Q496/100</f>
        <v>17.285714285714285</v>
      </c>
      <c r="S496" s="123">
        <f>IF(M496&lt;=$AG$1,R496,0)</f>
        <v>17.285714285714285</v>
      </c>
      <c r="T496" s="123">
        <f>IF($AG$1&gt;=M496,N496,0)</f>
        <v>17.285714285714285</v>
      </c>
      <c r="U496" s="121" t="s">
        <v>1527</v>
      </c>
      <c r="V496" s="125" t="str">
        <f>IF(Q496=100,"CUMPLIDA",IF(M496-$AG$1&lt;0,"VENCIDA",IF(M496-$AG$1&lt;=30,"PRÓXIMA A VENCER",IF(Q496&gt;0,"CON AVANCE","EN TERMINO"))))</f>
        <v>CUMPLIDA</v>
      </c>
      <c r="W496" s="125" t="str">
        <f>IF(A496&lt;&gt;"",IF(AC496=1,"VENCIDO",IF(AC496=2,"PRÓXIMO A VENCER",IF(AC496=3,"EN TERMINO",IF(AC496=4,"CON AVANCE",IF(AC496=5,"CUMPLIDO",))))),"")</f>
        <v/>
      </c>
      <c r="X496" s="180" t="s">
        <v>148</v>
      </c>
      <c r="Y496" s="117" t="str">
        <f t="shared" si="106"/>
        <v>H93R15</v>
      </c>
      <c r="Z496" s="126">
        <f>IF(A496&lt;&gt;"",1,Z495+1)</f>
        <v>2</v>
      </c>
      <c r="AA496" s="126" t="str">
        <f t="shared" si="107"/>
        <v>H93R15 - 2</v>
      </c>
      <c r="AB496" s="127">
        <f t="shared" si="103"/>
        <v>5</v>
      </c>
      <c r="AC496" s="127">
        <f t="shared" si="104"/>
        <v>5</v>
      </c>
      <c r="AD496" s="127" t="str">
        <f>IF(A496&lt;&gt;"",MID(F496,1,FIND(" ",F496,1)-1),AD495)</f>
        <v>H93R15.</v>
      </c>
      <c r="AE496" s="127" t="str">
        <f t="shared" si="105"/>
        <v>H93R15</v>
      </c>
      <c r="AF496" s="183"/>
      <c r="AG496" s="183"/>
    </row>
    <row r="497" spans="1:33" s="184" customFormat="1" ht="350.1" customHeight="1" x14ac:dyDescent="0.2">
      <c r="A497" s="117">
        <f>IF(ISBLANK(D497),"",COUNTA($D$2:D497))</f>
        <v>389</v>
      </c>
      <c r="B497" s="118">
        <f t="shared" si="108"/>
        <v>496</v>
      </c>
      <c r="C497" s="121"/>
      <c r="D497" s="121" t="s">
        <v>711</v>
      </c>
      <c r="E497" s="121" t="s">
        <v>19</v>
      </c>
      <c r="F497" s="120" t="s">
        <v>2402</v>
      </c>
      <c r="G497" s="120" t="s">
        <v>664</v>
      </c>
      <c r="H497" s="120" t="s">
        <v>1160</v>
      </c>
      <c r="I497" s="120" t="s">
        <v>2404</v>
      </c>
      <c r="J497" s="121" t="s">
        <v>1159</v>
      </c>
      <c r="K497" s="121">
        <v>4</v>
      </c>
      <c r="L497" s="158">
        <v>43858</v>
      </c>
      <c r="M497" s="158">
        <v>44165</v>
      </c>
      <c r="N497" s="145">
        <f t="shared" si="110"/>
        <v>43.857142857142854</v>
      </c>
      <c r="O497" s="121" t="s">
        <v>1689</v>
      </c>
      <c r="P497" s="121">
        <v>4</v>
      </c>
      <c r="Q497" s="146">
        <f>IF(P497/K497&gt;1,100,+P497/K497*100)</f>
        <v>100</v>
      </c>
      <c r="R497" s="123">
        <f>+N497*Q497/100</f>
        <v>43.857142857142854</v>
      </c>
      <c r="S497" s="123">
        <f>IF(M497&lt;=$AG$1,R497,0)</f>
        <v>43.857142857142854</v>
      </c>
      <c r="T497" s="123">
        <f>IF($AG$1&gt;=M497,N497,0)</f>
        <v>43.857142857142854</v>
      </c>
      <c r="U497" s="121" t="s">
        <v>1527</v>
      </c>
      <c r="V497" s="125" t="str">
        <f>IF(Q497=100,"CUMPLIDA",IF(M497-$AG$1&lt;0,"VENCIDA",IF(M497-$AG$1&lt;=30,"PRÓXIMA A VENCER",IF(Q497&gt;0,"CON AVANCE","EN TERMINO"))))</f>
        <v>CUMPLIDA</v>
      </c>
      <c r="W497" s="125" t="str">
        <f>IF(A497&lt;&gt;"",IF(AC497=1,"VENCIDO",IF(AC497=2,"PRÓXIMO A VENCER",IF(AC497=3,"EN TERMINO",IF(AC497=4,"CON AVANCE",IF(AC497=5,"CUMPLIDO",))))),"")</f>
        <v>CUMPLIDO</v>
      </c>
      <c r="X497" s="180" t="s">
        <v>148</v>
      </c>
      <c r="Y497" s="117" t="str">
        <f t="shared" si="106"/>
        <v>H94R15</v>
      </c>
      <c r="Z497" s="126">
        <f>IF(A497&lt;&gt;"",1,Z496+1)</f>
        <v>1</v>
      </c>
      <c r="AA497" s="126" t="str">
        <f t="shared" si="107"/>
        <v>H94R15 - 1</v>
      </c>
      <c r="AB497" s="127">
        <f t="shared" si="103"/>
        <v>5</v>
      </c>
      <c r="AC497" s="127">
        <f t="shared" si="104"/>
        <v>5</v>
      </c>
      <c r="AD497" s="127" t="str">
        <f>IF(A497&lt;&gt;"",MID(F497,1,FIND(" ",F497,1)-1),AD496)</f>
        <v>H94R15.</v>
      </c>
      <c r="AE497" s="127" t="str">
        <f t="shared" si="105"/>
        <v>H94R15</v>
      </c>
      <c r="AF497" s="183"/>
      <c r="AG497" s="183"/>
    </row>
    <row r="498" spans="1:33" s="184" customFormat="1" ht="350.1" customHeight="1" x14ac:dyDescent="0.2">
      <c r="A498" s="117" t="str">
        <f>IF(ISBLANK(D498),"",COUNTA($D$2:D498))</f>
        <v/>
      </c>
      <c r="B498" s="118">
        <f t="shared" si="108"/>
        <v>497</v>
      </c>
      <c r="C498" s="121"/>
      <c r="D498" s="121"/>
      <c r="E498" s="121" t="s">
        <v>19</v>
      </c>
      <c r="F498" s="120" t="s">
        <v>2403</v>
      </c>
      <c r="G498" s="120" t="s">
        <v>664</v>
      </c>
      <c r="H498" s="120" t="s">
        <v>2401</v>
      </c>
      <c r="I498" s="120" t="s">
        <v>2398</v>
      </c>
      <c r="J498" s="121" t="s">
        <v>2399</v>
      </c>
      <c r="K498" s="121">
        <v>1</v>
      </c>
      <c r="L498" s="158">
        <v>44805</v>
      </c>
      <c r="M498" s="158">
        <v>44926</v>
      </c>
      <c r="N498" s="145">
        <f t="shared" ref="N498" si="112">(+M498-L498)/7</f>
        <v>17.285714285714285</v>
      </c>
      <c r="O498" s="121" t="s">
        <v>2400</v>
      </c>
      <c r="P498" s="121">
        <v>1</v>
      </c>
      <c r="Q498" s="146">
        <f>IF(P498/K498&gt;1,100,+P498/K498*100)</f>
        <v>100</v>
      </c>
      <c r="R498" s="123">
        <f>+N498*Q498/100</f>
        <v>17.285714285714285</v>
      </c>
      <c r="S498" s="123">
        <f>IF(M498&lt;=$AG$1,R498,0)</f>
        <v>17.285714285714285</v>
      </c>
      <c r="T498" s="123">
        <f>IF($AG$1&gt;=M498,N498,0)</f>
        <v>17.285714285714285</v>
      </c>
      <c r="U498" s="121" t="s">
        <v>1527</v>
      </c>
      <c r="V498" s="125" t="str">
        <f>IF(Q498=100,"CUMPLIDA",IF(M498-$AG$1&lt;0,"VENCIDA",IF(M498-$AG$1&lt;=30,"PRÓXIMA A VENCER",IF(Q498&gt;0,"CON AVANCE","EN TERMINO"))))</f>
        <v>CUMPLIDA</v>
      </c>
      <c r="W498" s="125" t="str">
        <f>IF(A498&lt;&gt;"",IF(AC498=1,"VENCIDO",IF(AC498=2,"PRÓXIMO A VENCER",IF(AC498=3,"EN TERMINO",IF(AC498=4,"CON AVANCE",IF(AC498=5,"CUMPLIDO",))))),"")</f>
        <v/>
      </c>
      <c r="X498" s="180" t="s">
        <v>148</v>
      </c>
      <c r="Y498" s="117" t="str">
        <f t="shared" si="106"/>
        <v>H94R15</v>
      </c>
      <c r="Z498" s="126">
        <f>IF(A498&lt;&gt;"",1,Z497+1)</f>
        <v>2</v>
      </c>
      <c r="AA498" s="126" t="str">
        <f t="shared" si="107"/>
        <v>H94R15 - 2</v>
      </c>
      <c r="AB498" s="127">
        <f t="shared" si="103"/>
        <v>5</v>
      </c>
      <c r="AC498" s="127">
        <f t="shared" si="104"/>
        <v>5</v>
      </c>
      <c r="AD498" s="127" t="str">
        <f>IF(A498&lt;&gt;"",MID(F498,1,FIND(" ",F498,1)-1),AD497)</f>
        <v>H94R15.</v>
      </c>
      <c r="AE498" s="127" t="str">
        <f t="shared" si="105"/>
        <v>H94R15</v>
      </c>
      <c r="AF498" s="183"/>
      <c r="AG498" s="183"/>
    </row>
    <row r="499" spans="1:33" s="184" customFormat="1" ht="350.1" customHeight="1" x14ac:dyDescent="0.2">
      <c r="A499" s="117">
        <f>IF(ISBLANK(D499),"",COUNTA($D$2:D499))</f>
        <v>390</v>
      </c>
      <c r="B499" s="118">
        <f t="shared" si="108"/>
        <v>498</v>
      </c>
      <c r="C499" s="121"/>
      <c r="D499" s="121" t="s">
        <v>711</v>
      </c>
      <c r="E499" s="121" t="s">
        <v>19</v>
      </c>
      <c r="F499" s="120" t="s">
        <v>2405</v>
      </c>
      <c r="G499" s="120" t="s">
        <v>132</v>
      </c>
      <c r="H499" s="120" t="s">
        <v>1160</v>
      </c>
      <c r="I499" s="120" t="s">
        <v>2404</v>
      </c>
      <c r="J499" s="121" t="s">
        <v>1159</v>
      </c>
      <c r="K499" s="121">
        <v>4</v>
      </c>
      <c r="L499" s="158">
        <v>43858</v>
      </c>
      <c r="M499" s="158">
        <v>44165</v>
      </c>
      <c r="N499" s="145">
        <f t="shared" si="110"/>
        <v>43.857142857142854</v>
      </c>
      <c r="O499" s="121" t="s">
        <v>1689</v>
      </c>
      <c r="P499" s="121">
        <v>4</v>
      </c>
      <c r="Q499" s="146">
        <f>IF(P499/K499&gt;1,100,+P499/K499*100)</f>
        <v>100</v>
      </c>
      <c r="R499" s="123">
        <f>+N499*Q499/100</f>
        <v>43.857142857142854</v>
      </c>
      <c r="S499" s="123">
        <f>IF(M499&lt;=$AG$1,R499,0)</f>
        <v>43.857142857142854</v>
      </c>
      <c r="T499" s="123">
        <f>IF($AG$1&gt;=M499,N499,0)</f>
        <v>43.857142857142854</v>
      </c>
      <c r="U499" s="121" t="s">
        <v>1527</v>
      </c>
      <c r="V499" s="125" t="str">
        <f>IF(Q499=100,"CUMPLIDA",IF(M499-$AG$1&lt;0,"VENCIDA",IF(M499-$AG$1&lt;=30,"PRÓXIMA A VENCER",IF(Q499&gt;0,"CON AVANCE","EN TERMINO"))))</f>
        <v>CUMPLIDA</v>
      </c>
      <c r="W499" s="125" t="str">
        <f>IF(A499&lt;&gt;"",IF(AC499=1,"VENCIDO",IF(AC499=2,"PRÓXIMO A VENCER",IF(AC499=3,"EN TERMINO",IF(AC499=4,"CON AVANCE",IF(AC499=5,"CUMPLIDO",))))),"")</f>
        <v>CUMPLIDO</v>
      </c>
      <c r="X499" s="180" t="s">
        <v>148</v>
      </c>
      <c r="Y499" s="117" t="str">
        <f t="shared" si="106"/>
        <v>H95R15</v>
      </c>
      <c r="Z499" s="126">
        <f>IF(A499&lt;&gt;"",1,Z498+1)</f>
        <v>1</v>
      </c>
      <c r="AA499" s="126" t="str">
        <f t="shared" si="107"/>
        <v>H95R15 - 1</v>
      </c>
      <c r="AB499" s="127">
        <f t="shared" si="103"/>
        <v>5</v>
      </c>
      <c r="AC499" s="127">
        <f t="shared" si="104"/>
        <v>5</v>
      </c>
      <c r="AD499" s="127" t="str">
        <f>IF(A499&lt;&gt;"",MID(F499,1,FIND(" ",F499,1)-1),AD498)</f>
        <v>H95R15.</v>
      </c>
      <c r="AE499" s="127" t="str">
        <f t="shared" si="105"/>
        <v>H95R15</v>
      </c>
      <c r="AF499" s="183"/>
      <c r="AG499" s="183"/>
    </row>
    <row r="500" spans="1:33" s="184" customFormat="1" ht="350.1" customHeight="1" x14ac:dyDescent="0.2">
      <c r="A500" s="117" t="str">
        <f>IF(ISBLANK(D500),"",COUNTA($D$2:D500))</f>
        <v/>
      </c>
      <c r="B500" s="118">
        <f t="shared" si="108"/>
        <v>499</v>
      </c>
      <c r="C500" s="121"/>
      <c r="D500" s="121"/>
      <c r="E500" s="121" t="s">
        <v>19</v>
      </c>
      <c r="F500" s="120" t="s">
        <v>2406</v>
      </c>
      <c r="G500" s="120" t="s">
        <v>132</v>
      </c>
      <c r="H500" s="120" t="s">
        <v>2401</v>
      </c>
      <c r="I500" s="120" t="s">
        <v>2398</v>
      </c>
      <c r="J500" s="121" t="s">
        <v>2399</v>
      </c>
      <c r="K500" s="121">
        <v>1</v>
      </c>
      <c r="L500" s="158">
        <v>44805</v>
      </c>
      <c r="M500" s="158">
        <v>44926</v>
      </c>
      <c r="N500" s="145">
        <f t="shared" ref="N500" si="113">(+M500-L500)/7</f>
        <v>17.285714285714285</v>
      </c>
      <c r="O500" s="121" t="s">
        <v>2400</v>
      </c>
      <c r="P500" s="121">
        <v>1</v>
      </c>
      <c r="Q500" s="146">
        <f>IF(P500/K500&gt;1,100,+P500/K500*100)</f>
        <v>100</v>
      </c>
      <c r="R500" s="123">
        <f>+N500*Q500/100</f>
        <v>17.285714285714285</v>
      </c>
      <c r="S500" s="123">
        <f>IF(M500&lt;=$AG$1,R500,0)</f>
        <v>17.285714285714285</v>
      </c>
      <c r="T500" s="123">
        <f>IF($AG$1&gt;=M500,N500,0)</f>
        <v>17.285714285714285</v>
      </c>
      <c r="U500" s="121" t="s">
        <v>1527</v>
      </c>
      <c r="V500" s="125" t="str">
        <f>IF(Q500=100,"CUMPLIDA",IF(M500-$AG$1&lt;0,"VENCIDA",IF(M500-$AG$1&lt;=30,"PRÓXIMA A VENCER",IF(Q500&gt;0,"CON AVANCE","EN TERMINO"))))</f>
        <v>CUMPLIDA</v>
      </c>
      <c r="W500" s="125" t="str">
        <f>IF(A500&lt;&gt;"",IF(AC500=1,"VENCIDO",IF(AC500=2,"PRÓXIMO A VENCER",IF(AC500=3,"EN TERMINO",IF(AC500=4,"CON AVANCE",IF(AC500=5,"CUMPLIDO",))))),"")</f>
        <v/>
      </c>
      <c r="X500" s="180" t="s">
        <v>148</v>
      </c>
      <c r="Y500" s="117" t="str">
        <f t="shared" si="106"/>
        <v>H95R15</v>
      </c>
      <c r="Z500" s="126">
        <f>IF(A500&lt;&gt;"",1,Z499+1)</f>
        <v>2</v>
      </c>
      <c r="AA500" s="126" t="str">
        <f t="shared" si="107"/>
        <v>H95R15 - 2</v>
      </c>
      <c r="AB500" s="127">
        <f t="shared" si="103"/>
        <v>5</v>
      </c>
      <c r="AC500" s="127">
        <f t="shared" si="104"/>
        <v>5</v>
      </c>
      <c r="AD500" s="127" t="str">
        <f>IF(A500&lt;&gt;"",MID(F500,1,FIND(" ",F500,1)-1),AD499)</f>
        <v>H95R15.</v>
      </c>
      <c r="AE500" s="127" t="str">
        <f t="shared" si="105"/>
        <v>H95R15</v>
      </c>
      <c r="AF500" s="183"/>
      <c r="AG500" s="183"/>
    </row>
    <row r="501" spans="1:33" s="184" customFormat="1" ht="350.1" customHeight="1" x14ac:dyDescent="0.2">
      <c r="A501" s="117">
        <f>IF(ISBLANK(D501),"",COUNTA($D$2:D501))</f>
        <v>391</v>
      </c>
      <c r="B501" s="118">
        <f t="shared" si="108"/>
        <v>500</v>
      </c>
      <c r="C501" s="121"/>
      <c r="D501" s="121" t="s">
        <v>711</v>
      </c>
      <c r="E501" s="121" t="s">
        <v>31</v>
      </c>
      <c r="F501" s="120" t="s">
        <v>822</v>
      </c>
      <c r="G501" s="120" t="s">
        <v>133</v>
      </c>
      <c r="H501" s="120" t="s">
        <v>1636</v>
      </c>
      <c r="I501" s="120" t="s">
        <v>1644</v>
      </c>
      <c r="J501" s="121" t="s">
        <v>1586</v>
      </c>
      <c r="K501" s="121">
        <v>1</v>
      </c>
      <c r="L501" s="158">
        <v>44407</v>
      </c>
      <c r="M501" s="158">
        <v>44561</v>
      </c>
      <c r="N501" s="145">
        <f t="shared" si="110"/>
        <v>22</v>
      </c>
      <c r="O501" s="121" t="s">
        <v>1692</v>
      </c>
      <c r="P501" s="121">
        <v>0</v>
      </c>
      <c r="Q501" s="146">
        <f>IF(P501/K501&gt;1,100,+P501/K501*100)</f>
        <v>0</v>
      </c>
      <c r="R501" s="123">
        <f>+N501*Q501/100</f>
        <v>0</v>
      </c>
      <c r="S501" s="123">
        <f>IF(M501&lt;=$AG$1,R501,0)</f>
        <v>0</v>
      </c>
      <c r="T501" s="123">
        <f>IF($AG$1&gt;=M501,N501,0)</f>
        <v>22</v>
      </c>
      <c r="U501" s="121"/>
      <c r="V501" s="125" t="str">
        <f>IF(Q501=100,"CUMPLIDA",IF(M501-$AG$1&lt;0,"VENCIDA",IF(M501-$AG$1&lt;=30,"PRÓXIMA A VENCER",IF(Q501&gt;0,"CON AVANCE","EN TERMINO"))))</f>
        <v>VENCIDA</v>
      </c>
      <c r="W501" s="125" t="str">
        <f>IF(A501&lt;&gt;"",IF(AC501=1,"VENCIDO",IF(AC501=2,"PRÓXIMO A VENCER",IF(AC501=3,"EN TERMINO",IF(AC501=4,"CON AVANCE",IF(AC501=5,"CUMPLIDO",))))),"")</f>
        <v>VENCIDO</v>
      </c>
      <c r="X501" s="180" t="s">
        <v>148</v>
      </c>
      <c r="Y501" s="117" t="str">
        <f t="shared" si="106"/>
        <v>H96R15</v>
      </c>
      <c r="Z501" s="126">
        <f>IF(A501&lt;&gt;"",1,Z500+1)</f>
        <v>1</v>
      </c>
      <c r="AA501" s="126" t="str">
        <f t="shared" si="107"/>
        <v>H96R15 - 1</v>
      </c>
      <c r="AB501" s="127">
        <f t="shared" si="103"/>
        <v>1</v>
      </c>
      <c r="AC501" s="127">
        <f t="shared" si="104"/>
        <v>1</v>
      </c>
      <c r="AD501" s="127" t="str">
        <f>IF(A501&lt;&gt;"",MID(F501,1,FIND(" ",F501,1)-1),AD500)</f>
        <v>H96R15.</v>
      </c>
      <c r="AE501" s="127" t="str">
        <f t="shared" si="105"/>
        <v>H96R15</v>
      </c>
      <c r="AF501" s="183"/>
      <c r="AG501" s="183"/>
    </row>
    <row r="502" spans="1:33" s="184" customFormat="1" ht="350.1" customHeight="1" x14ac:dyDescent="0.2">
      <c r="A502" s="117">
        <f>IF(ISBLANK(D502),"",COUNTA($D$2:D502))</f>
        <v>392</v>
      </c>
      <c r="B502" s="118">
        <f t="shared" si="108"/>
        <v>501</v>
      </c>
      <c r="C502" s="121"/>
      <c r="D502" s="121" t="s">
        <v>711</v>
      </c>
      <c r="E502" s="121" t="s">
        <v>26</v>
      </c>
      <c r="F502" s="120" t="s">
        <v>485</v>
      </c>
      <c r="G502" s="120" t="s">
        <v>227</v>
      </c>
      <c r="H502" s="120" t="s">
        <v>1195</v>
      </c>
      <c r="I502" s="120" t="s">
        <v>1542</v>
      </c>
      <c r="J502" s="121" t="s">
        <v>1541</v>
      </c>
      <c r="K502" s="121">
        <v>1</v>
      </c>
      <c r="L502" s="158">
        <v>43862</v>
      </c>
      <c r="M502" s="158">
        <v>43979</v>
      </c>
      <c r="N502" s="145">
        <f t="shared" si="110"/>
        <v>16.714285714285715</v>
      </c>
      <c r="O502" s="121" t="s">
        <v>1700</v>
      </c>
      <c r="P502" s="121">
        <v>1</v>
      </c>
      <c r="Q502" s="146">
        <f>IF(P502/K502&gt;1,100,+P502/K502*100)</f>
        <v>100</v>
      </c>
      <c r="R502" s="123">
        <f>+N502*Q502/100</f>
        <v>16.714285714285715</v>
      </c>
      <c r="S502" s="123">
        <f>IF(M502&lt;=$AG$1,R502,0)</f>
        <v>16.714285714285715</v>
      </c>
      <c r="T502" s="123">
        <f>IF($AG$1&gt;=M502,N502,0)</f>
        <v>16.714285714285715</v>
      </c>
      <c r="U502" s="121"/>
      <c r="V502" s="125" t="str">
        <f>IF(Q502=100,"CUMPLIDA",IF(M502-$AG$1&lt;0,"VENCIDA",IF(M502-$AG$1&lt;=30,"PRÓXIMA A VENCER",IF(Q502&gt;0,"CON AVANCE","EN TERMINO"))))</f>
        <v>CUMPLIDA</v>
      </c>
      <c r="W502" s="125" t="str">
        <f>IF(A502&lt;&gt;"",IF(AC502=1,"VENCIDO",IF(AC502=2,"PRÓXIMO A VENCER",IF(AC502=3,"EN TERMINO",IF(AC502=4,"CON AVANCE",IF(AC502=5,"CUMPLIDO",))))),"")</f>
        <v>CUMPLIDO</v>
      </c>
      <c r="X502" s="180" t="s">
        <v>147</v>
      </c>
      <c r="Y502" s="117" t="str">
        <f t="shared" si="106"/>
        <v>H1R14</v>
      </c>
      <c r="Z502" s="126">
        <f>IF(A502&lt;&gt;"",1,Z501+1)</f>
        <v>1</v>
      </c>
      <c r="AA502" s="126" t="str">
        <f t="shared" si="107"/>
        <v>H1R14 - 1</v>
      </c>
      <c r="AB502" s="127">
        <f t="shared" si="103"/>
        <v>5</v>
      </c>
      <c r="AC502" s="127">
        <f t="shared" si="104"/>
        <v>5</v>
      </c>
      <c r="AD502" s="127" t="str">
        <f>IF(A502&lt;&gt;"",MID(F502,1,FIND(" ",F502,1)-1),AD501)</f>
        <v>H1R14.</v>
      </c>
      <c r="AE502" s="127" t="str">
        <f t="shared" si="105"/>
        <v>H1R14</v>
      </c>
      <c r="AF502" s="183"/>
      <c r="AG502" s="183"/>
    </row>
    <row r="503" spans="1:33" s="184" customFormat="1" ht="350.1" customHeight="1" x14ac:dyDescent="0.2">
      <c r="A503" s="117">
        <f>IF(ISBLANK(D503),"",COUNTA($D$2:D503))</f>
        <v>393</v>
      </c>
      <c r="B503" s="118">
        <f t="shared" si="108"/>
        <v>502</v>
      </c>
      <c r="C503" s="121"/>
      <c r="D503" s="121" t="s">
        <v>711</v>
      </c>
      <c r="E503" s="121" t="s">
        <v>21</v>
      </c>
      <c r="F503" s="120" t="s">
        <v>484</v>
      </c>
      <c r="G503" s="120" t="s">
        <v>226</v>
      </c>
      <c r="H503" s="120" t="s">
        <v>1195</v>
      </c>
      <c r="I503" s="120" t="s">
        <v>1190</v>
      </c>
      <c r="J503" s="121" t="s">
        <v>1156</v>
      </c>
      <c r="K503" s="121">
        <v>1</v>
      </c>
      <c r="L503" s="158">
        <v>43862</v>
      </c>
      <c r="M503" s="158">
        <v>43979</v>
      </c>
      <c r="N503" s="145">
        <f t="shared" si="110"/>
        <v>16.714285714285715</v>
      </c>
      <c r="O503" s="121" t="s">
        <v>1700</v>
      </c>
      <c r="P503" s="121">
        <v>1</v>
      </c>
      <c r="Q503" s="146">
        <f>IF(P503/K503&gt;1,100,+P503/K503*100)</f>
        <v>100</v>
      </c>
      <c r="R503" s="123">
        <f>+N503*Q503/100</f>
        <v>16.714285714285715</v>
      </c>
      <c r="S503" s="123">
        <f>IF(M503&lt;=$AG$1,R503,0)</f>
        <v>16.714285714285715</v>
      </c>
      <c r="T503" s="123">
        <f>IF($AG$1&gt;=M503,N503,0)</f>
        <v>16.714285714285715</v>
      </c>
      <c r="U503" s="121"/>
      <c r="V503" s="125" t="str">
        <f>IF(Q503=100,"CUMPLIDA",IF(M503-$AG$1&lt;0,"VENCIDA",IF(M503-$AG$1&lt;=30,"PRÓXIMA A VENCER",IF(Q503&gt;0,"CON AVANCE","EN TERMINO"))))</f>
        <v>CUMPLIDA</v>
      </c>
      <c r="W503" s="125" t="str">
        <f>IF(A503&lt;&gt;"",IF(AC503=1,"VENCIDO",IF(AC503=2,"PRÓXIMO A VENCER",IF(AC503=3,"EN TERMINO",IF(AC503=4,"CON AVANCE",IF(AC503=5,"CUMPLIDO",))))),"")</f>
        <v>CUMPLIDO</v>
      </c>
      <c r="X503" s="180" t="s">
        <v>147</v>
      </c>
      <c r="Y503" s="117" t="str">
        <f t="shared" si="106"/>
        <v>H2R14</v>
      </c>
      <c r="Z503" s="126">
        <f>IF(A503&lt;&gt;"",1,Z502+1)</f>
        <v>1</v>
      </c>
      <c r="AA503" s="126" t="str">
        <f t="shared" si="107"/>
        <v>H2R14 - 1</v>
      </c>
      <c r="AB503" s="127">
        <f t="shared" si="103"/>
        <v>5</v>
      </c>
      <c r="AC503" s="127">
        <f t="shared" si="104"/>
        <v>5</v>
      </c>
      <c r="AD503" s="127" t="str">
        <f>IF(A503&lt;&gt;"",MID(F503,1,FIND(" ",F503,1)-1),AD502)</f>
        <v>H2R14.</v>
      </c>
      <c r="AE503" s="127" t="str">
        <f t="shared" si="105"/>
        <v>H2R14</v>
      </c>
      <c r="AF503" s="183"/>
      <c r="AG503" s="183"/>
    </row>
    <row r="504" spans="1:33" s="184" customFormat="1" ht="350.1" customHeight="1" x14ac:dyDescent="0.2">
      <c r="A504" s="117">
        <f>IF(ISBLANK(D504),"",COUNTA($D$2:D504))</f>
        <v>394</v>
      </c>
      <c r="B504" s="118">
        <f t="shared" si="108"/>
        <v>503</v>
      </c>
      <c r="C504" s="121"/>
      <c r="D504" s="121" t="s">
        <v>711</v>
      </c>
      <c r="E504" s="121" t="s">
        <v>21</v>
      </c>
      <c r="F504" s="120" t="s">
        <v>997</v>
      </c>
      <c r="G504" s="120" t="s">
        <v>41</v>
      </c>
      <c r="H504" s="120" t="s">
        <v>996</v>
      </c>
      <c r="I504" s="120" t="s">
        <v>486</v>
      </c>
      <c r="J504" s="121" t="s">
        <v>487</v>
      </c>
      <c r="K504" s="121">
        <v>1</v>
      </c>
      <c r="L504" s="158">
        <v>43040</v>
      </c>
      <c r="M504" s="158">
        <v>43099</v>
      </c>
      <c r="N504" s="145">
        <f t="shared" si="110"/>
        <v>8.4285714285714288</v>
      </c>
      <c r="O504" s="140" t="s">
        <v>1694</v>
      </c>
      <c r="P504" s="121">
        <v>1</v>
      </c>
      <c r="Q504" s="146">
        <f>IF(P504/K504&gt;1,100,+P504/K504*100)</f>
        <v>100</v>
      </c>
      <c r="R504" s="123">
        <f>+N504*Q504/100</f>
        <v>8.4285714285714288</v>
      </c>
      <c r="S504" s="123">
        <f>IF(M504&lt;=$AG$1,R504,0)</f>
        <v>8.4285714285714288</v>
      </c>
      <c r="T504" s="123">
        <f>IF($AG$1&gt;=M504,N504,0)</f>
        <v>8.4285714285714288</v>
      </c>
      <c r="U504" s="121"/>
      <c r="V504" s="125" t="str">
        <f>IF(Q504=100,"CUMPLIDA",IF(M504-$AG$1&lt;0,"VENCIDA",IF(M504-$AG$1&lt;=30,"PRÓXIMA A VENCER",IF(Q504&gt;0,"CON AVANCE","EN TERMINO"))))</f>
        <v>CUMPLIDA</v>
      </c>
      <c r="W504" s="125" t="str">
        <f>IF(A504&lt;&gt;"",IF(AC504=1,"VENCIDO",IF(AC504=2,"PRÓXIMO A VENCER",IF(AC504=3,"EN TERMINO",IF(AC504=4,"CON AVANCE",IF(AC504=5,"CUMPLIDO",))))),"")</f>
        <v>CUMPLIDO</v>
      </c>
      <c r="X504" s="180" t="s">
        <v>147</v>
      </c>
      <c r="Y504" s="117" t="str">
        <f t="shared" si="106"/>
        <v>H4R14</v>
      </c>
      <c r="Z504" s="126">
        <f>IF(A504&lt;&gt;"",1,Z503+1)</f>
        <v>1</v>
      </c>
      <c r="AA504" s="126" t="str">
        <f t="shared" si="107"/>
        <v>H4R14 - 1</v>
      </c>
      <c r="AB504" s="127">
        <f t="shared" si="103"/>
        <v>5</v>
      </c>
      <c r="AC504" s="127">
        <f t="shared" si="104"/>
        <v>5</v>
      </c>
      <c r="AD504" s="127" t="str">
        <f>IF(A504&lt;&gt;"",MID(F504,1,FIND(" ",F504,1)-1),AD503)</f>
        <v>H4R14.</v>
      </c>
      <c r="AE504" s="127" t="str">
        <f t="shared" si="105"/>
        <v>H4R14</v>
      </c>
      <c r="AF504" s="183"/>
      <c r="AG504" s="183"/>
    </row>
    <row r="505" spans="1:33" s="184" customFormat="1" ht="350.1" customHeight="1" x14ac:dyDescent="0.2">
      <c r="A505" s="117">
        <f>IF(ISBLANK(D505),"",COUNTA($D$2:D505))</f>
        <v>395</v>
      </c>
      <c r="B505" s="118">
        <f t="shared" si="108"/>
        <v>504</v>
      </c>
      <c r="C505" s="121"/>
      <c r="D505" s="121" t="s">
        <v>841</v>
      </c>
      <c r="E505" s="121" t="s">
        <v>30</v>
      </c>
      <c r="F505" s="120" t="s">
        <v>380</v>
      </c>
      <c r="G505" s="120" t="s">
        <v>383</v>
      </c>
      <c r="H505" s="120" t="s">
        <v>1310</v>
      </c>
      <c r="I505" s="120" t="s">
        <v>1312</v>
      </c>
      <c r="J505" s="121" t="s">
        <v>1308</v>
      </c>
      <c r="K505" s="121">
        <v>2</v>
      </c>
      <c r="L505" s="158">
        <v>44044</v>
      </c>
      <c r="M505" s="158">
        <v>44285</v>
      </c>
      <c r="N505" s="145">
        <f t="shared" si="110"/>
        <v>34.428571428571431</v>
      </c>
      <c r="O505" s="121" t="s">
        <v>1691</v>
      </c>
      <c r="P505" s="121">
        <v>2</v>
      </c>
      <c r="Q505" s="146">
        <f>IF(P505/K505&gt;1,100,+P505/K505*100)</f>
        <v>100</v>
      </c>
      <c r="R505" s="123">
        <f>+N505*Q505/100</f>
        <v>34.428571428571431</v>
      </c>
      <c r="S505" s="123">
        <f>IF(M505&lt;=$AG$1,R505,0)</f>
        <v>34.428571428571431</v>
      </c>
      <c r="T505" s="123">
        <f>IF($AG$1&gt;=M505,N505,0)</f>
        <v>34.428571428571431</v>
      </c>
      <c r="U505" s="121"/>
      <c r="V505" s="125" t="str">
        <f>IF(Q505=100,"CUMPLIDA",IF(M505-$AG$1&lt;0,"VENCIDA",IF(M505-$AG$1&lt;=30,"PRÓXIMA A VENCER",IF(Q505&gt;0,"CON AVANCE","EN TERMINO"))))</f>
        <v>CUMPLIDA</v>
      </c>
      <c r="W505" s="125" t="str">
        <f>IF(A505&lt;&gt;"",IF(AC505=1,"VENCIDO",IF(AC505=2,"PRÓXIMO A VENCER",IF(AC505=3,"EN TERMINO",IF(AC505=4,"CON AVANCE",IF(AC505=5,"CUMPLIDO",))))),"")</f>
        <v>CUMPLIDO</v>
      </c>
      <c r="X505" s="180" t="s">
        <v>147</v>
      </c>
      <c r="Y505" s="117" t="str">
        <f t="shared" si="106"/>
        <v>H5R14</v>
      </c>
      <c r="Z505" s="126">
        <f>IF(A505&lt;&gt;"",1,Z504+1)</f>
        <v>1</v>
      </c>
      <c r="AA505" s="126" t="str">
        <f t="shared" si="107"/>
        <v>H5R14 - 1</v>
      </c>
      <c r="AB505" s="127">
        <f t="shared" si="103"/>
        <v>5</v>
      </c>
      <c r="AC505" s="127">
        <f t="shared" si="104"/>
        <v>5</v>
      </c>
      <c r="AD505" s="127" t="str">
        <f>IF(A505&lt;&gt;"",MID(F505,1,FIND(" ",F505,1)-1),AD504)</f>
        <v>H5R14.</v>
      </c>
      <c r="AE505" s="127" t="str">
        <f t="shared" si="105"/>
        <v>H5R14</v>
      </c>
      <c r="AF505" s="183"/>
      <c r="AG505" s="183"/>
    </row>
    <row r="506" spans="1:33" s="184" customFormat="1" ht="350.1" customHeight="1" x14ac:dyDescent="0.2">
      <c r="A506" s="117" t="str">
        <f>IF(ISBLANK(D506),"",COUNTA($D$2:D506))</f>
        <v/>
      </c>
      <c r="B506" s="118">
        <f t="shared" si="108"/>
        <v>505</v>
      </c>
      <c r="C506" s="121"/>
      <c r="D506" s="121"/>
      <c r="E506" s="121" t="s">
        <v>30</v>
      </c>
      <c r="F506" s="120" t="s">
        <v>381</v>
      </c>
      <c r="G506" s="120" t="s">
        <v>382</v>
      </c>
      <c r="H506" s="120" t="s">
        <v>1311</v>
      </c>
      <c r="I506" s="120" t="s">
        <v>1313</v>
      </c>
      <c r="J506" s="121" t="s">
        <v>1309</v>
      </c>
      <c r="K506" s="121">
        <v>4</v>
      </c>
      <c r="L506" s="158">
        <v>44044</v>
      </c>
      <c r="M506" s="158">
        <v>44316</v>
      </c>
      <c r="N506" s="145">
        <f t="shared" si="110"/>
        <v>38.857142857142854</v>
      </c>
      <c r="O506" s="121" t="s">
        <v>1691</v>
      </c>
      <c r="P506" s="121">
        <v>4</v>
      </c>
      <c r="Q506" s="146">
        <f>IF(P506/K506&gt;1,100,+P506/K506*100)</f>
        <v>100</v>
      </c>
      <c r="R506" s="123">
        <f>+N506*Q506/100</f>
        <v>38.857142857142854</v>
      </c>
      <c r="S506" s="123">
        <f>IF(M506&lt;=$AG$1,R506,0)</f>
        <v>38.857142857142854</v>
      </c>
      <c r="T506" s="123">
        <f>IF($AG$1&gt;=M506,N506,0)</f>
        <v>38.857142857142854</v>
      </c>
      <c r="U506" s="121"/>
      <c r="V506" s="125" t="str">
        <f>IF(Q506=100,"CUMPLIDA",IF(M506-$AG$1&lt;0,"VENCIDA",IF(M506-$AG$1&lt;=30,"PRÓXIMA A VENCER",IF(Q506&gt;0,"CON AVANCE","EN TERMINO"))))</f>
        <v>CUMPLIDA</v>
      </c>
      <c r="W506" s="125" t="str">
        <f>IF(A506&lt;&gt;"",IF(AC506=1,"VENCIDO",IF(AC506=2,"PRÓXIMO A VENCER",IF(AC506=3,"EN TERMINO",IF(AC506=4,"CON AVANCE",IF(AC506=5,"CUMPLIDO",))))),"")</f>
        <v/>
      </c>
      <c r="X506" s="180" t="s">
        <v>147</v>
      </c>
      <c r="Y506" s="117" t="str">
        <f t="shared" si="106"/>
        <v>H5R14</v>
      </c>
      <c r="Z506" s="126">
        <f>IF(A506&lt;&gt;"",1,Z505+1)</f>
        <v>2</v>
      </c>
      <c r="AA506" s="126" t="str">
        <f t="shared" si="107"/>
        <v>H5R14 - 2</v>
      </c>
      <c r="AB506" s="127">
        <f t="shared" si="103"/>
        <v>5</v>
      </c>
      <c r="AC506" s="127">
        <f t="shared" si="104"/>
        <v>5</v>
      </c>
      <c r="AD506" s="127" t="str">
        <f>IF(A506&lt;&gt;"",MID(F506,1,FIND(" ",F506,1)-1),AD505)</f>
        <v>H5R14.</v>
      </c>
      <c r="AE506" s="127" t="str">
        <f t="shared" si="105"/>
        <v>H5R14</v>
      </c>
      <c r="AF506" s="183"/>
      <c r="AG506" s="183"/>
    </row>
    <row r="507" spans="1:33" s="184" customFormat="1" ht="350.1" customHeight="1" x14ac:dyDescent="0.2">
      <c r="A507" s="117">
        <f>IF(ISBLANK(D507),"",COUNTA($D$2:D507))</f>
        <v>396</v>
      </c>
      <c r="B507" s="118">
        <f t="shared" si="108"/>
        <v>506</v>
      </c>
      <c r="C507" s="121"/>
      <c r="D507" s="121" t="s">
        <v>711</v>
      </c>
      <c r="E507" s="121" t="s">
        <v>21</v>
      </c>
      <c r="F507" s="120" t="s">
        <v>998</v>
      </c>
      <c r="G507" s="120" t="s">
        <v>42</v>
      </c>
      <c r="H507" s="120" t="s">
        <v>290</v>
      </c>
      <c r="I507" s="120" t="s">
        <v>291</v>
      </c>
      <c r="J507" s="121" t="s">
        <v>18</v>
      </c>
      <c r="K507" s="121">
        <v>3</v>
      </c>
      <c r="L507" s="158">
        <v>43040</v>
      </c>
      <c r="M507" s="158">
        <v>43312</v>
      </c>
      <c r="N507" s="145">
        <f t="shared" si="110"/>
        <v>38.857142857142854</v>
      </c>
      <c r="O507" s="121" t="s">
        <v>1720</v>
      </c>
      <c r="P507" s="121">
        <v>3</v>
      </c>
      <c r="Q507" s="146">
        <f>IF(P507/K507&gt;1,100,+P507/K507*100)</f>
        <v>100</v>
      </c>
      <c r="R507" s="123">
        <f>+N507*Q507/100</f>
        <v>38.857142857142854</v>
      </c>
      <c r="S507" s="123">
        <f>IF(M507&lt;=$AG$1,R507,0)</f>
        <v>38.857142857142854</v>
      </c>
      <c r="T507" s="123">
        <f>IF($AG$1&gt;=M507,N507,0)</f>
        <v>38.857142857142854</v>
      </c>
      <c r="U507" s="121"/>
      <c r="V507" s="125" t="str">
        <f>IF(Q507=100,"CUMPLIDA",IF(M507-$AG$1&lt;0,"VENCIDA",IF(M507-$AG$1&lt;=30,"PRÓXIMA A VENCER",IF(Q507&gt;0,"CON AVANCE","EN TERMINO"))))</f>
        <v>CUMPLIDA</v>
      </c>
      <c r="W507" s="125" t="str">
        <f>IF(A507&lt;&gt;"",IF(AC507=1,"VENCIDO",IF(AC507=2,"PRÓXIMO A VENCER",IF(AC507=3,"EN TERMINO",IF(AC507=4,"CON AVANCE",IF(AC507=5,"CUMPLIDO",))))),"")</f>
        <v>CUMPLIDO</v>
      </c>
      <c r="X507" s="180" t="s">
        <v>147</v>
      </c>
      <c r="Y507" s="117" t="str">
        <f t="shared" si="106"/>
        <v>H6R14</v>
      </c>
      <c r="Z507" s="126">
        <f>IF(A507&lt;&gt;"",1,Z506+1)</f>
        <v>1</v>
      </c>
      <c r="AA507" s="126" t="str">
        <f t="shared" si="107"/>
        <v>H6R14 - 1</v>
      </c>
      <c r="AB507" s="127">
        <f t="shared" si="103"/>
        <v>5</v>
      </c>
      <c r="AC507" s="127">
        <f t="shared" si="104"/>
        <v>5</v>
      </c>
      <c r="AD507" s="127" t="str">
        <f>IF(A507&lt;&gt;"",MID(F507,1,FIND(" ",F507,1)-1),AD506)</f>
        <v>H6R14.</v>
      </c>
      <c r="AE507" s="127" t="str">
        <f t="shared" si="105"/>
        <v>H6R14</v>
      </c>
      <c r="AF507" s="183"/>
      <c r="AG507" s="183"/>
    </row>
    <row r="508" spans="1:33" s="184" customFormat="1" ht="350.1" customHeight="1" x14ac:dyDescent="0.2">
      <c r="A508" s="117">
        <f>IF(ISBLANK(D508),"",COUNTA($D$2:D508))</f>
        <v>397</v>
      </c>
      <c r="B508" s="118">
        <f t="shared" si="108"/>
        <v>507</v>
      </c>
      <c r="C508" s="121"/>
      <c r="D508" s="121" t="s">
        <v>711</v>
      </c>
      <c r="E508" s="121" t="s">
        <v>26</v>
      </c>
      <c r="F508" s="120" t="s">
        <v>999</v>
      </c>
      <c r="G508" s="120" t="s">
        <v>44</v>
      </c>
      <c r="H508" s="120" t="s">
        <v>293</v>
      </c>
      <c r="I508" s="120" t="s">
        <v>294</v>
      </c>
      <c r="J508" s="121" t="s">
        <v>295</v>
      </c>
      <c r="K508" s="121">
        <v>2</v>
      </c>
      <c r="L508" s="158">
        <v>43040</v>
      </c>
      <c r="M508" s="158">
        <v>43189</v>
      </c>
      <c r="N508" s="145">
        <f t="shared" si="110"/>
        <v>21.285714285714285</v>
      </c>
      <c r="O508" s="121" t="s">
        <v>1720</v>
      </c>
      <c r="P508" s="121">
        <v>2</v>
      </c>
      <c r="Q508" s="146">
        <f>IF(P508/K508&gt;1,100,+P508/K508*100)</f>
        <v>100</v>
      </c>
      <c r="R508" s="123">
        <f>+N508*Q508/100</f>
        <v>21.285714285714285</v>
      </c>
      <c r="S508" s="123">
        <f>IF(M508&lt;=$AG$1,R508,0)</f>
        <v>21.285714285714285</v>
      </c>
      <c r="T508" s="123">
        <f>IF($AG$1&gt;=M508,N508,0)</f>
        <v>21.285714285714285</v>
      </c>
      <c r="U508" s="121"/>
      <c r="V508" s="125" t="str">
        <f>IF(Q508=100,"CUMPLIDA",IF(M508-$AG$1&lt;0,"VENCIDA",IF(M508-$AG$1&lt;=30,"PRÓXIMA A VENCER",IF(Q508&gt;0,"CON AVANCE","EN TERMINO"))))</f>
        <v>CUMPLIDA</v>
      </c>
      <c r="W508" s="125" t="str">
        <f>IF(A508&lt;&gt;"",IF(AC508=1,"VENCIDO",IF(AC508=2,"PRÓXIMO A VENCER",IF(AC508=3,"EN TERMINO",IF(AC508=4,"CON AVANCE",IF(AC508=5,"CUMPLIDO",))))),"")</f>
        <v>CUMPLIDO</v>
      </c>
      <c r="X508" s="180" t="s">
        <v>147</v>
      </c>
      <c r="Y508" s="117" t="str">
        <f t="shared" si="106"/>
        <v>H9R14</v>
      </c>
      <c r="Z508" s="126">
        <f>IF(A508&lt;&gt;"",1,Z507+1)</f>
        <v>1</v>
      </c>
      <c r="AA508" s="126" t="str">
        <f t="shared" si="107"/>
        <v>H9R14 - 1</v>
      </c>
      <c r="AB508" s="127">
        <f t="shared" si="103"/>
        <v>5</v>
      </c>
      <c r="AC508" s="127">
        <f t="shared" si="104"/>
        <v>5</v>
      </c>
      <c r="AD508" s="127" t="str">
        <f>IF(A508&lt;&gt;"",MID(F508,1,FIND(" ",F508,1)-1),AD507)</f>
        <v>H9R14.</v>
      </c>
      <c r="AE508" s="127" t="str">
        <f t="shared" si="105"/>
        <v>H9R14</v>
      </c>
      <c r="AF508" s="183"/>
      <c r="AG508" s="183"/>
    </row>
    <row r="509" spans="1:33" s="184" customFormat="1" ht="350.1" customHeight="1" x14ac:dyDescent="0.2">
      <c r="A509" s="117">
        <f>IF(ISBLANK(D509),"",COUNTA($D$2:D509))</f>
        <v>398</v>
      </c>
      <c r="B509" s="118">
        <f t="shared" si="108"/>
        <v>508</v>
      </c>
      <c r="C509" s="121"/>
      <c r="D509" s="121" t="s">
        <v>711</v>
      </c>
      <c r="E509" s="121" t="s">
        <v>21</v>
      </c>
      <c r="F509" s="120" t="s">
        <v>490</v>
      </c>
      <c r="G509" s="120" t="s">
        <v>45</v>
      </c>
      <c r="H509" s="120" t="s">
        <v>488</v>
      </c>
      <c r="I509" s="120" t="s">
        <v>491</v>
      </c>
      <c r="J509" s="121" t="s">
        <v>489</v>
      </c>
      <c r="K509" s="121">
        <v>2</v>
      </c>
      <c r="L509" s="158">
        <v>43040</v>
      </c>
      <c r="M509" s="158">
        <v>43189</v>
      </c>
      <c r="N509" s="145">
        <f t="shared" si="110"/>
        <v>21.285714285714285</v>
      </c>
      <c r="O509" s="140" t="s">
        <v>1694</v>
      </c>
      <c r="P509" s="121">
        <v>2</v>
      </c>
      <c r="Q509" s="146">
        <f>IF(P509/K509&gt;1,100,+P509/K509*100)</f>
        <v>100</v>
      </c>
      <c r="R509" s="123">
        <f>+N509*Q509/100</f>
        <v>21.285714285714285</v>
      </c>
      <c r="S509" s="123">
        <f>IF(M509&lt;=$AG$1,R509,0)</f>
        <v>21.285714285714285</v>
      </c>
      <c r="T509" s="123">
        <f>IF($AG$1&gt;=M509,N509,0)</f>
        <v>21.285714285714285</v>
      </c>
      <c r="U509" s="121"/>
      <c r="V509" s="125" t="str">
        <f>IF(Q509=100,"CUMPLIDA",IF(M509-$AG$1&lt;0,"VENCIDA",IF(M509-$AG$1&lt;=30,"PRÓXIMA A VENCER",IF(Q509&gt;0,"CON AVANCE","EN TERMINO"))))</f>
        <v>CUMPLIDA</v>
      </c>
      <c r="W509" s="125" t="str">
        <f>IF(A509&lt;&gt;"",IF(AC509=1,"VENCIDO",IF(AC509=2,"PRÓXIMO A VENCER",IF(AC509=3,"EN TERMINO",IF(AC509=4,"CON AVANCE",IF(AC509=5,"CUMPLIDO",))))),"")</f>
        <v>CUMPLIDO</v>
      </c>
      <c r="X509" s="180" t="s">
        <v>147</v>
      </c>
      <c r="Y509" s="117" t="str">
        <f t="shared" si="106"/>
        <v>H11R14</v>
      </c>
      <c r="Z509" s="126">
        <f>IF(A509&lt;&gt;"",1,Z508+1)</f>
        <v>1</v>
      </c>
      <c r="AA509" s="126" t="str">
        <f t="shared" si="107"/>
        <v>H11R14 - 1</v>
      </c>
      <c r="AB509" s="127">
        <f t="shared" si="103"/>
        <v>5</v>
      </c>
      <c r="AC509" s="127">
        <f t="shared" si="104"/>
        <v>5</v>
      </c>
      <c r="AD509" s="127" t="str">
        <f>IF(A509&lt;&gt;"",MID(F509,1,FIND(" ",F509,1)-1),AD508)</f>
        <v>H11R14.</v>
      </c>
      <c r="AE509" s="127" t="str">
        <f t="shared" si="105"/>
        <v>H11R14</v>
      </c>
      <c r="AF509" s="183"/>
      <c r="AG509" s="183"/>
    </row>
    <row r="510" spans="1:33" s="184" customFormat="1" ht="350.1" customHeight="1" x14ac:dyDescent="0.2">
      <c r="A510" s="117">
        <f>IF(ISBLANK(D510),"",COUNTA($D$2:D510))</f>
        <v>399</v>
      </c>
      <c r="B510" s="118">
        <f t="shared" si="108"/>
        <v>509</v>
      </c>
      <c r="C510" s="121"/>
      <c r="D510" s="121" t="s">
        <v>711</v>
      </c>
      <c r="E510" s="121" t="s">
        <v>27</v>
      </c>
      <c r="F510" s="120" t="s">
        <v>1000</v>
      </c>
      <c r="G510" s="120" t="s">
        <v>46</v>
      </c>
      <c r="H510" s="191" t="s">
        <v>273</v>
      </c>
      <c r="I510" s="120" t="s">
        <v>274</v>
      </c>
      <c r="J510" s="126" t="s">
        <v>255</v>
      </c>
      <c r="K510" s="126">
        <v>3</v>
      </c>
      <c r="L510" s="188">
        <v>43040</v>
      </c>
      <c r="M510" s="188">
        <v>43403</v>
      </c>
      <c r="N510" s="145">
        <f t="shared" si="110"/>
        <v>51.857142857142854</v>
      </c>
      <c r="O510" s="140" t="s">
        <v>1694</v>
      </c>
      <c r="P510" s="121">
        <v>3</v>
      </c>
      <c r="Q510" s="146">
        <f>IF(P510/K510&gt;1,100,+P510/K510*100)</f>
        <v>100</v>
      </c>
      <c r="R510" s="123">
        <f>+N510*Q510/100</f>
        <v>51.857142857142854</v>
      </c>
      <c r="S510" s="123">
        <f>IF(M510&lt;=$AG$1,R510,0)</f>
        <v>51.857142857142854</v>
      </c>
      <c r="T510" s="123">
        <f>IF($AG$1&gt;=M510,N510,0)</f>
        <v>51.857142857142854</v>
      </c>
      <c r="U510" s="121"/>
      <c r="V510" s="125" t="str">
        <f>IF(Q510=100,"CUMPLIDA",IF(M510-$AG$1&lt;0,"VENCIDA",IF(M510-$AG$1&lt;=30,"PRÓXIMA A VENCER",IF(Q510&gt;0,"CON AVANCE","EN TERMINO"))))</f>
        <v>CUMPLIDA</v>
      </c>
      <c r="W510" s="125" t="str">
        <f>IF(A510&lt;&gt;"",IF(AC510=1,"VENCIDO",IF(AC510=2,"PRÓXIMO A VENCER",IF(AC510=3,"EN TERMINO",IF(AC510=4,"CON AVANCE",IF(AC510=5,"CUMPLIDO",))))),"")</f>
        <v>CUMPLIDO</v>
      </c>
      <c r="X510" s="180" t="s">
        <v>147</v>
      </c>
      <c r="Y510" s="117" t="str">
        <f t="shared" si="106"/>
        <v>H13R14</v>
      </c>
      <c r="Z510" s="126">
        <f>IF(A510&lt;&gt;"",1,Z509+1)</f>
        <v>1</v>
      </c>
      <c r="AA510" s="126" t="str">
        <f t="shared" si="107"/>
        <v>H13R14 - 1</v>
      </c>
      <c r="AB510" s="127">
        <f t="shared" si="103"/>
        <v>5</v>
      </c>
      <c r="AC510" s="127">
        <f t="shared" si="104"/>
        <v>5</v>
      </c>
      <c r="AD510" s="127" t="str">
        <f>IF(A510&lt;&gt;"",MID(F510,1,FIND(" ",F510,1)-1),AD509)</f>
        <v>H13R14.</v>
      </c>
      <c r="AE510" s="127" t="str">
        <f t="shared" si="105"/>
        <v>H13R14</v>
      </c>
      <c r="AF510" s="183"/>
      <c r="AG510" s="183"/>
    </row>
    <row r="511" spans="1:33" s="184" customFormat="1" ht="350.1" customHeight="1" x14ac:dyDescent="0.2">
      <c r="A511" s="117">
        <f>IF(ISBLANK(D511),"",COUNTA($D$2:D511))</f>
        <v>400</v>
      </c>
      <c r="B511" s="118">
        <f t="shared" si="108"/>
        <v>510</v>
      </c>
      <c r="C511" s="121"/>
      <c r="D511" s="121" t="s">
        <v>842</v>
      </c>
      <c r="E511" s="121" t="s">
        <v>21</v>
      </c>
      <c r="F511" s="120" t="s">
        <v>1001</v>
      </c>
      <c r="G511" s="120" t="s">
        <v>47</v>
      </c>
      <c r="H511" s="120" t="s">
        <v>275</v>
      </c>
      <c r="I511" s="120" t="s">
        <v>276</v>
      </c>
      <c r="J511" s="126" t="s">
        <v>277</v>
      </c>
      <c r="K511" s="126">
        <v>1</v>
      </c>
      <c r="L511" s="188">
        <v>43132</v>
      </c>
      <c r="M511" s="188">
        <v>43159</v>
      </c>
      <c r="N511" s="145">
        <f t="shared" si="110"/>
        <v>3.8571428571428572</v>
      </c>
      <c r="O511" s="121" t="s">
        <v>1690</v>
      </c>
      <c r="P511" s="121">
        <v>1</v>
      </c>
      <c r="Q511" s="146">
        <f>IF(P511/K511&gt;1,100,+P511/K511*100)</f>
        <v>100</v>
      </c>
      <c r="R511" s="123">
        <f>+N511*Q511/100</f>
        <v>3.8571428571428572</v>
      </c>
      <c r="S511" s="123">
        <f>IF(M511&lt;=$AG$1,R511,0)</f>
        <v>3.8571428571428572</v>
      </c>
      <c r="T511" s="123">
        <f>IF($AG$1&gt;=M511,N511,0)</f>
        <v>3.8571428571428572</v>
      </c>
      <c r="U511" s="121"/>
      <c r="V511" s="125" t="str">
        <f>IF(Q511=100,"CUMPLIDA",IF(M511-$AG$1&lt;0,"VENCIDA",IF(M511-$AG$1&lt;=30,"PRÓXIMA A VENCER",IF(Q511&gt;0,"CON AVANCE","EN TERMINO"))))</f>
        <v>CUMPLIDA</v>
      </c>
      <c r="W511" s="125" t="str">
        <f>IF(A511&lt;&gt;"",IF(AC511=1,"VENCIDO",IF(AC511=2,"PRÓXIMO A VENCER",IF(AC511=3,"EN TERMINO",IF(AC511=4,"CON AVANCE",IF(AC511=5,"CUMPLIDO",))))),"")</f>
        <v>CUMPLIDO</v>
      </c>
      <c r="X511" s="180" t="s">
        <v>147</v>
      </c>
      <c r="Y511" s="117" t="str">
        <f t="shared" si="106"/>
        <v>H17R14</v>
      </c>
      <c r="Z511" s="126">
        <f>IF(A511&lt;&gt;"",1,Z510+1)</f>
        <v>1</v>
      </c>
      <c r="AA511" s="126" t="str">
        <f t="shared" si="107"/>
        <v>H17R14 - 1</v>
      </c>
      <c r="AB511" s="127">
        <f t="shared" si="103"/>
        <v>5</v>
      </c>
      <c r="AC511" s="127">
        <f t="shared" si="104"/>
        <v>5</v>
      </c>
      <c r="AD511" s="127" t="str">
        <f>IF(A511&lt;&gt;"",MID(F511,1,FIND(" ",F511,1)-1),AD510)</f>
        <v>H17R14.</v>
      </c>
      <c r="AE511" s="127" t="str">
        <f t="shared" si="105"/>
        <v>H17R14</v>
      </c>
      <c r="AF511" s="183"/>
      <c r="AG511" s="183"/>
    </row>
    <row r="512" spans="1:33" s="184" customFormat="1" ht="350.1" customHeight="1" x14ac:dyDescent="0.2">
      <c r="A512" s="117">
        <f>IF(ISBLANK(D512),"",COUNTA($D$2:D512))</f>
        <v>401</v>
      </c>
      <c r="B512" s="118">
        <f t="shared" si="108"/>
        <v>511</v>
      </c>
      <c r="C512" s="121"/>
      <c r="D512" s="121" t="s">
        <v>711</v>
      </c>
      <c r="E512" s="121" t="s">
        <v>21</v>
      </c>
      <c r="F512" s="120" t="s">
        <v>1002</v>
      </c>
      <c r="G512" s="120" t="s">
        <v>48</v>
      </c>
      <c r="H512" s="191" t="s">
        <v>278</v>
      </c>
      <c r="I512" s="120" t="s">
        <v>279</v>
      </c>
      <c r="J512" s="192" t="s">
        <v>280</v>
      </c>
      <c r="K512" s="126">
        <v>4</v>
      </c>
      <c r="L512" s="188">
        <v>43040</v>
      </c>
      <c r="M512" s="188">
        <v>43403</v>
      </c>
      <c r="N512" s="145">
        <f t="shared" si="110"/>
        <v>51.857142857142854</v>
      </c>
      <c r="O512" s="121" t="s">
        <v>1690</v>
      </c>
      <c r="P512" s="121">
        <v>4</v>
      </c>
      <c r="Q512" s="146">
        <f>IF(P512/K512&gt;1,100,+P512/K512*100)</f>
        <v>100</v>
      </c>
      <c r="R512" s="123">
        <f>+N512*Q512/100</f>
        <v>51.857142857142854</v>
      </c>
      <c r="S512" s="123">
        <f>IF(M512&lt;=$AG$1,R512,0)</f>
        <v>51.857142857142854</v>
      </c>
      <c r="T512" s="123">
        <f>IF($AG$1&gt;=M512,N512,0)</f>
        <v>51.857142857142854</v>
      </c>
      <c r="U512" s="121"/>
      <c r="V512" s="125" t="str">
        <f>IF(Q512=100,"CUMPLIDA",IF(M512-$AG$1&lt;0,"VENCIDA",IF(M512-$AG$1&lt;=30,"PRÓXIMA A VENCER",IF(Q512&gt;0,"CON AVANCE","EN TERMINO"))))</f>
        <v>CUMPLIDA</v>
      </c>
      <c r="W512" s="125" t="str">
        <f>IF(A512&lt;&gt;"",IF(AC512=1,"VENCIDO",IF(AC512=2,"PRÓXIMO A VENCER",IF(AC512=3,"EN TERMINO",IF(AC512=4,"CON AVANCE",IF(AC512=5,"CUMPLIDO",))))),"")</f>
        <v>CUMPLIDO</v>
      </c>
      <c r="X512" s="180" t="s">
        <v>147</v>
      </c>
      <c r="Y512" s="117" t="str">
        <f t="shared" si="106"/>
        <v>H20R14</v>
      </c>
      <c r="Z512" s="126">
        <f>IF(A512&lt;&gt;"",1,Z511+1)</f>
        <v>1</v>
      </c>
      <c r="AA512" s="126" t="str">
        <f t="shared" si="107"/>
        <v>H20R14 - 1</v>
      </c>
      <c r="AB512" s="127">
        <f t="shared" si="103"/>
        <v>5</v>
      </c>
      <c r="AC512" s="127">
        <f t="shared" si="104"/>
        <v>5</v>
      </c>
      <c r="AD512" s="127" t="str">
        <f>IF(A512&lt;&gt;"",MID(F512,1,FIND(" ",F512,1)-1),AD511)</f>
        <v>H20R14.</v>
      </c>
      <c r="AE512" s="127" t="str">
        <f t="shared" si="105"/>
        <v>H20R14</v>
      </c>
      <c r="AF512" s="183"/>
      <c r="AG512" s="183"/>
    </row>
    <row r="513" spans="1:33" s="184" customFormat="1" ht="350.1" customHeight="1" x14ac:dyDescent="0.2">
      <c r="A513" s="117">
        <f>IF(ISBLANK(D513),"",COUNTA($D$2:D513))</f>
        <v>402</v>
      </c>
      <c r="B513" s="118">
        <f t="shared" si="108"/>
        <v>512</v>
      </c>
      <c r="C513" s="121"/>
      <c r="D513" s="121" t="s">
        <v>711</v>
      </c>
      <c r="E513" s="121" t="s">
        <v>21</v>
      </c>
      <c r="F513" s="120" t="s">
        <v>495</v>
      </c>
      <c r="G513" s="171" t="s">
        <v>496</v>
      </c>
      <c r="H513" s="171" t="s">
        <v>492</v>
      </c>
      <c r="I513" s="171" t="s">
        <v>493</v>
      </c>
      <c r="J513" s="172" t="s">
        <v>494</v>
      </c>
      <c r="K513" s="121">
        <v>1</v>
      </c>
      <c r="L513" s="190">
        <v>43040</v>
      </c>
      <c r="M513" s="190">
        <v>43099</v>
      </c>
      <c r="N513" s="145">
        <f t="shared" si="110"/>
        <v>8.4285714285714288</v>
      </c>
      <c r="O513" s="140" t="s">
        <v>1694</v>
      </c>
      <c r="P513" s="121">
        <v>1</v>
      </c>
      <c r="Q513" s="146">
        <f>IF(P513/K513&gt;1,100,+P513/K513*100)</f>
        <v>100</v>
      </c>
      <c r="R513" s="123">
        <f>+N513*Q513/100</f>
        <v>8.4285714285714288</v>
      </c>
      <c r="S513" s="123">
        <f>IF(M513&lt;=$AG$1,R513,0)</f>
        <v>8.4285714285714288</v>
      </c>
      <c r="T513" s="123">
        <f>IF($AG$1&gt;=M513,N513,0)</f>
        <v>8.4285714285714288</v>
      </c>
      <c r="U513" s="121"/>
      <c r="V513" s="125" t="str">
        <f>IF(Q513=100,"CUMPLIDA",IF(M513-$AG$1&lt;0,"VENCIDA",IF(M513-$AG$1&lt;=30,"PRÓXIMA A VENCER",IF(Q513&gt;0,"CON AVANCE","EN TERMINO"))))</f>
        <v>CUMPLIDA</v>
      </c>
      <c r="W513" s="125" t="str">
        <f>IF(A513&lt;&gt;"",IF(AC513=1,"VENCIDO",IF(AC513=2,"PRÓXIMO A VENCER",IF(AC513=3,"EN TERMINO",IF(AC513=4,"CON AVANCE",IF(AC513=5,"CUMPLIDO",))))),"")</f>
        <v>CUMPLIDO</v>
      </c>
      <c r="X513" s="180" t="s">
        <v>147</v>
      </c>
      <c r="Y513" s="117" t="str">
        <f t="shared" si="106"/>
        <v>H22R14</v>
      </c>
      <c r="Z513" s="126">
        <f>IF(A513&lt;&gt;"",1,Z512+1)</f>
        <v>1</v>
      </c>
      <c r="AA513" s="126" t="str">
        <f t="shared" si="107"/>
        <v>H22R14 - 1</v>
      </c>
      <c r="AB513" s="127">
        <f t="shared" si="103"/>
        <v>5</v>
      </c>
      <c r="AC513" s="127">
        <f t="shared" si="104"/>
        <v>5</v>
      </c>
      <c r="AD513" s="127" t="str">
        <f>IF(A513&lt;&gt;"",MID(F513,1,FIND(" ",F513,1)-1),AD512)</f>
        <v>H22R14.</v>
      </c>
      <c r="AE513" s="127" t="str">
        <f t="shared" si="105"/>
        <v>H22R14</v>
      </c>
      <c r="AF513" s="183"/>
      <c r="AG513" s="183"/>
    </row>
    <row r="514" spans="1:33" s="184" customFormat="1" ht="350.1" customHeight="1" x14ac:dyDescent="0.2">
      <c r="A514" s="117">
        <f>IF(ISBLANK(D514),"",COUNTA($D$2:D514))</f>
        <v>403</v>
      </c>
      <c r="B514" s="118">
        <f t="shared" si="108"/>
        <v>513</v>
      </c>
      <c r="C514" s="121"/>
      <c r="D514" s="121" t="s">
        <v>829</v>
      </c>
      <c r="E514" s="121" t="s">
        <v>21</v>
      </c>
      <c r="F514" s="120" t="s">
        <v>836</v>
      </c>
      <c r="G514" s="120" t="s">
        <v>49</v>
      </c>
      <c r="H514" s="120" t="s">
        <v>1195</v>
      </c>
      <c r="I514" s="120" t="s">
        <v>1189</v>
      </c>
      <c r="J514" s="121" t="s">
        <v>1156</v>
      </c>
      <c r="K514" s="121">
        <v>1</v>
      </c>
      <c r="L514" s="158">
        <v>43862</v>
      </c>
      <c r="M514" s="158">
        <v>43979</v>
      </c>
      <c r="N514" s="145">
        <f t="shared" si="110"/>
        <v>16.714285714285715</v>
      </c>
      <c r="O514" s="121" t="s">
        <v>1700</v>
      </c>
      <c r="P514" s="121">
        <v>1</v>
      </c>
      <c r="Q514" s="146">
        <f>IF(P514/K514&gt;1,100,+P514/K514*100)</f>
        <v>100</v>
      </c>
      <c r="R514" s="123">
        <f>+N514*Q514/100</f>
        <v>16.714285714285715</v>
      </c>
      <c r="S514" s="123">
        <f>IF(M514&lt;=$AG$1,R514,0)</f>
        <v>16.714285714285715</v>
      </c>
      <c r="T514" s="123">
        <f>IF($AG$1&gt;=M514,N514,0)</f>
        <v>16.714285714285715</v>
      </c>
      <c r="U514" s="121"/>
      <c r="V514" s="125" t="str">
        <f>IF(Q514=100,"CUMPLIDA",IF(M514-$AG$1&lt;0,"VENCIDA",IF(M514-$AG$1&lt;=30,"PRÓXIMA A VENCER",IF(Q514&gt;0,"CON AVANCE","EN TERMINO"))))</f>
        <v>CUMPLIDA</v>
      </c>
      <c r="W514" s="125" t="str">
        <f>IF(A514&lt;&gt;"",IF(AC514=1,"VENCIDO",IF(AC514=2,"PRÓXIMO A VENCER",IF(AC514=3,"EN TERMINO",IF(AC514=4,"CON AVANCE",IF(AC514=5,"CUMPLIDO",))))),"")</f>
        <v>CUMPLIDO</v>
      </c>
      <c r="X514" s="180" t="s">
        <v>147</v>
      </c>
      <c r="Y514" s="117" t="str">
        <f t="shared" si="106"/>
        <v>H29R14</v>
      </c>
      <c r="Z514" s="126">
        <f>IF(A514&lt;&gt;"",1,Z513+1)</f>
        <v>1</v>
      </c>
      <c r="AA514" s="126" t="str">
        <f t="shared" si="107"/>
        <v>H29R14 - 1</v>
      </c>
      <c r="AB514" s="127">
        <f t="shared" si="103"/>
        <v>5</v>
      </c>
      <c r="AC514" s="127">
        <f t="shared" si="104"/>
        <v>5</v>
      </c>
      <c r="AD514" s="127" t="str">
        <f>IF(A514&lt;&gt;"",MID(F514,1,FIND(" ",F514,1)-1),AD513)</f>
        <v>H29R14.</v>
      </c>
      <c r="AE514" s="127" t="str">
        <f t="shared" si="105"/>
        <v>H29R14</v>
      </c>
      <c r="AF514" s="183"/>
      <c r="AG514" s="183"/>
    </row>
    <row r="515" spans="1:33" s="184" customFormat="1" ht="350.1" customHeight="1" x14ac:dyDescent="0.2">
      <c r="A515" s="117">
        <f>IF(ISBLANK(D515),"",COUNTA($D$2:D515))</f>
        <v>404</v>
      </c>
      <c r="B515" s="118">
        <f t="shared" si="108"/>
        <v>514</v>
      </c>
      <c r="C515" s="121"/>
      <c r="D515" s="121" t="s">
        <v>711</v>
      </c>
      <c r="E515" s="121" t="s">
        <v>21</v>
      </c>
      <c r="F515" s="120" t="s">
        <v>497</v>
      </c>
      <c r="G515" s="171" t="s">
        <v>50</v>
      </c>
      <c r="H515" s="120" t="s">
        <v>1195</v>
      </c>
      <c r="I515" s="120" t="s">
        <v>1155</v>
      </c>
      <c r="J515" s="121" t="s">
        <v>1156</v>
      </c>
      <c r="K515" s="121">
        <v>1</v>
      </c>
      <c r="L515" s="158">
        <v>43862</v>
      </c>
      <c r="M515" s="158">
        <v>43979</v>
      </c>
      <c r="N515" s="145">
        <f t="shared" si="110"/>
        <v>16.714285714285715</v>
      </c>
      <c r="O515" s="121" t="s">
        <v>1700</v>
      </c>
      <c r="P515" s="121">
        <v>1</v>
      </c>
      <c r="Q515" s="146">
        <f>IF(P515/K515&gt;1,100,+P515/K515*100)</f>
        <v>100</v>
      </c>
      <c r="R515" s="123">
        <f>+N515*Q515/100</f>
        <v>16.714285714285715</v>
      </c>
      <c r="S515" s="123">
        <f>IF(M515&lt;=$AG$1,R515,0)</f>
        <v>16.714285714285715</v>
      </c>
      <c r="T515" s="123">
        <f>IF($AG$1&gt;=M515,N515,0)</f>
        <v>16.714285714285715</v>
      </c>
      <c r="U515" s="121"/>
      <c r="V515" s="125" t="str">
        <f>IF(Q515=100,"CUMPLIDA",IF(M515-$AG$1&lt;0,"VENCIDA",IF(M515-$AG$1&lt;=30,"PRÓXIMA A VENCER",IF(Q515&gt;0,"CON AVANCE","EN TERMINO"))))</f>
        <v>CUMPLIDA</v>
      </c>
      <c r="W515" s="125" t="str">
        <f>IF(A515&lt;&gt;"",IF(AC515=1,"VENCIDO",IF(AC515=2,"PRÓXIMO A VENCER",IF(AC515=3,"EN TERMINO",IF(AC515=4,"CON AVANCE",IF(AC515=5,"CUMPLIDO",))))),"")</f>
        <v>CUMPLIDO</v>
      </c>
      <c r="X515" s="180" t="s">
        <v>147</v>
      </c>
      <c r="Y515" s="117" t="str">
        <f t="shared" si="106"/>
        <v>H31R14</v>
      </c>
      <c r="Z515" s="126">
        <f>IF(A515&lt;&gt;"",1,Z514+1)</f>
        <v>1</v>
      </c>
      <c r="AA515" s="126" t="str">
        <f t="shared" si="107"/>
        <v>H31R14 - 1</v>
      </c>
      <c r="AB515" s="127">
        <f t="shared" ref="AB515:AB577" si="114">IF(V515="VENCIDA",1,IF(V515="PRÓXIMA A VENCER",2,IF(V515="EN TERMINO",3,IF(V515="CON AVANCE",4,IF(V515="CUMPLIDA",5,)))))</f>
        <v>5</v>
      </c>
      <c r="AC515" s="127">
        <f t="shared" ref="AC515:AC577" si="115">IF(Z516=Z515+1,MIN(AB515,AC516),AB515)</f>
        <v>5</v>
      </c>
      <c r="AD515" s="127" t="str">
        <f>IF(A515&lt;&gt;"",MID(F515,1,FIND(" ",F515,1)-1),AD514)</f>
        <v>H31R14.</v>
      </c>
      <c r="AE515" s="127" t="str">
        <f t="shared" ref="AE515:AE577" si="116">IFERROR(MID(AD515,1,FIND(".",AD515,1)-1),AD515)</f>
        <v>H31R14</v>
      </c>
      <c r="AF515" s="183"/>
      <c r="AG515" s="183"/>
    </row>
    <row r="516" spans="1:33" s="184" customFormat="1" ht="350.1" customHeight="1" x14ac:dyDescent="0.2">
      <c r="A516" s="117">
        <f>IF(ISBLANK(D516),"",COUNTA($D$2:D516))</f>
        <v>405</v>
      </c>
      <c r="B516" s="118">
        <f t="shared" si="108"/>
        <v>515</v>
      </c>
      <c r="C516" s="121"/>
      <c r="D516" s="121" t="s">
        <v>711</v>
      </c>
      <c r="E516" s="121" t="s">
        <v>26</v>
      </c>
      <c r="F516" s="120" t="s">
        <v>498</v>
      </c>
      <c r="G516" s="171" t="s">
        <v>51</v>
      </c>
      <c r="H516" s="120" t="s">
        <v>1195</v>
      </c>
      <c r="I516" s="120" t="s">
        <v>1155</v>
      </c>
      <c r="J516" s="121" t="s">
        <v>1156</v>
      </c>
      <c r="K516" s="121">
        <v>1</v>
      </c>
      <c r="L516" s="158">
        <v>43862</v>
      </c>
      <c r="M516" s="158">
        <v>43979</v>
      </c>
      <c r="N516" s="145">
        <f t="shared" si="110"/>
        <v>16.714285714285715</v>
      </c>
      <c r="O516" s="121" t="s">
        <v>1700</v>
      </c>
      <c r="P516" s="121">
        <v>1</v>
      </c>
      <c r="Q516" s="146">
        <f>IF(P516/K516&gt;1,100,+P516/K516*100)</f>
        <v>100</v>
      </c>
      <c r="R516" s="123">
        <f>+N516*Q516/100</f>
        <v>16.714285714285715</v>
      </c>
      <c r="S516" s="123">
        <f>IF(M516&lt;=$AG$1,R516,0)</f>
        <v>16.714285714285715</v>
      </c>
      <c r="T516" s="123">
        <f>IF($AG$1&gt;=M516,N516,0)</f>
        <v>16.714285714285715</v>
      </c>
      <c r="U516" s="121"/>
      <c r="V516" s="125" t="str">
        <f>IF(Q516=100,"CUMPLIDA",IF(M516-$AG$1&lt;0,"VENCIDA",IF(M516-$AG$1&lt;=30,"PRÓXIMA A VENCER",IF(Q516&gt;0,"CON AVANCE","EN TERMINO"))))</f>
        <v>CUMPLIDA</v>
      </c>
      <c r="W516" s="125" t="str">
        <f>IF(A516&lt;&gt;"",IF(AC516=1,"VENCIDO",IF(AC516=2,"PRÓXIMO A VENCER",IF(AC516=3,"EN TERMINO",IF(AC516=4,"CON AVANCE",IF(AC516=5,"CUMPLIDO",))))),"")</f>
        <v>CUMPLIDO</v>
      </c>
      <c r="X516" s="180" t="s">
        <v>147</v>
      </c>
      <c r="Y516" s="117" t="str">
        <f t="shared" si="106"/>
        <v>H32R14</v>
      </c>
      <c r="Z516" s="126">
        <f>IF(A516&lt;&gt;"",1,Z515+1)</f>
        <v>1</v>
      </c>
      <c r="AA516" s="126" t="str">
        <f t="shared" si="107"/>
        <v>H32R14 - 1</v>
      </c>
      <c r="AB516" s="127">
        <f t="shared" si="114"/>
        <v>5</v>
      </c>
      <c r="AC516" s="127">
        <f t="shared" si="115"/>
        <v>5</v>
      </c>
      <c r="AD516" s="127" t="str">
        <f>IF(A516&lt;&gt;"",MID(F516,1,FIND(" ",F516,1)-1),AD515)</f>
        <v>H32R14.</v>
      </c>
      <c r="AE516" s="127" t="str">
        <f t="shared" si="116"/>
        <v>H32R14</v>
      </c>
      <c r="AF516" s="183"/>
      <c r="AG516" s="183"/>
    </row>
    <row r="517" spans="1:33" s="184" customFormat="1" ht="350.1" customHeight="1" x14ac:dyDescent="0.2">
      <c r="A517" s="117">
        <f>IF(ISBLANK(D517),"",COUNTA($D$2:D517))</f>
        <v>406</v>
      </c>
      <c r="B517" s="118">
        <f t="shared" si="108"/>
        <v>516</v>
      </c>
      <c r="C517" s="121"/>
      <c r="D517" s="121" t="s">
        <v>711</v>
      </c>
      <c r="E517" s="121" t="s">
        <v>21</v>
      </c>
      <c r="F517" s="120" t="s">
        <v>1003</v>
      </c>
      <c r="G517" s="120" t="s">
        <v>52</v>
      </c>
      <c r="H517" s="120" t="s">
        <v>679</v>
      </c>
      <c r="I517" s="120" t="s">
        <v>633</v>
      </c>
      <c r="J517" s="121" t="s">
        <v>8</v>
      </c>
      <c r="K517" s="121">
        <v>1</v>
      </c>
      <c r="L517" s="158">
        <v>43040</v>
      </c>
      <c r="M517" s="158">
        <v>43099</v>
      </c>
      <c r="N517" s="145">
        <f t="shared" ref="N517:N537" si="117">(+M517-L517)/7</f>
        <v>8.4285714285714288</v>
      </c>
      <c r="O517" s="121" t="s">
        <v>1693</v>
      </c>
      <c r="P517" s="121">
        <v>1</v>
      </c>
      <c r="Q517" s="146">
        <f>IF(P517/K517&gt;1,100,+P517/K517*100)</f>
        <v>100</v>
      </c>
      <c r="R517" s="123">
        <f>+N517*Q517/100</f>
        <v>8.4285714285714288</v>
      </c>
      <c r="S517" s="123">
        <f>IF(M517&lt;=$AG$1,R517,0)</f>
        <v>8.4285714285714288</v>
      </c>
      <c r="T517" s="123">
        <f>IF($AG$1&gt;=M517,N517,0)</f>
        <v>8.4285714285714288</v>
      </c>
      <c r="U517" s="121"/>
      <c r="V517" s="125" t="str">
        <f>IF(Q517=100,"CUMPLIDA",IF(M517-$AG$1&lt;0,"VENCIDA",IF(M517-$AG$1&lt;=30,"PRÓXIMA A VENCER",IF(Q517&gt;0,"CON AVANCE","EN TERMINO"))))</f>
        <v>CUMPLIDA</v>
      </c>
      <c r="W517" s="125" t="str">
        <f>IF(A517&lt;&gt;"",IF(AC517=1,"VENCIDO",IF(AC517=2,"PRÓXIMO A VENCER",IF(AC517=3,"EN TERMINO",IF(AC517=4,"CON AVANCE",IF(AC517=5,"CUMPLIDO",))))),"")</f>
        <v>CUMPLIDO</v>
      </c>
      <c r="X517" s="180" t="s">
        <v>147</v>
      </c>
      <c r="Y517" s="117" t="str">
        <f t="shared" si="106"/>
        <v>H34R14</v>
      </c>
      <c r="Z517" s="126">
        <f>IF(A517&lt;&gt;"",1,Z516+1)</f>
        <v>1</v>
      </c>
      <c r="AA517" s="126" t="str">
        <f t="shared" si="107"/>
        <v>H34R14 - 1</v>
      </c>
      <c r="AB517" s="127">
        <f t="shared" si="114"/>
        <v>5</v>
      </c>
      <c r="AC517" s="127">
        <f t="shared" si="115"/>
        <v>5</v>
      </c>
      <c r="AD517" s="127" t="str">
        <f>IF(A517&lt;&gt;"",MID(F517,1,FIND(" ",F517,1)-1),AD516)</f>
        <v>H34R14.</v>
      </c>
      <c r="AE517" s="127" t="str">
        <f t="shared" si="116"/>
        <v>H34R14</v>
      </c>
      <c r="AF517" s="183"/>
      <c r="AG517" s="183"/>
    </row>
    <row r="518" spans="1:33" s="184" customFormat="1" ht="350.1" customHeight="1" x14ac:dyDescent="0.2">
      <c r="A518" s="117">
        <f>IF(ISBLANK(D518),"",COUNTA($D$2:D518))</f>
        <v>407</v>
      </c>
      <c r="B518" s="118">
        <f t="shared" si="108"/>
        <v>517</v>
      </c>
      <c r="C518" s="121"/>
      <c r="D518" s="121" t="s">
        <v>829</v>
      </c>
      <c r="E518" s="121" t="s">
        <v>21</v>
      </c>
      <c r="F518" s="120" t="s">
        <v>719</v>
      </c>
      <c r="G518" s="120" t="s">
        <v>53</v>
      </c>
      <c r="H518" s="120" t="s">
        <v>1195</v>
      </c>
      <c r="I518" s="120" t="s">
        <v>1189</v>
      </c>
      <c r="J518" s="121" t="s">
        <v>1156</v>
      </c>
      <c r="K518" s="121">
        <v>1</v>
      </c>
      <c r="L518" s="158">
        <v>43862</v>
      </c>
      <c r="M518" s="158">
        <v>43979</v>
      </c>
      <c r="N518" s="145">
        <f t="shared" si="117"/>
        <v>16.714285714285715</v>
      </c>
      <c r="O518" s="121" t="s">
        <v>1700</v>
      </c>
      <c r="P518" s="121">
        <v>1</v>
      </c>
      <c r="Q518" s="146">
        <f>IF(P518/K518&gt;1,100,+P518/K518*100)</f>
        <v>100</v>
      </c>
      <c r="R518" s="123">
        <f>+N518*Q518/100</f>
        <v>16.714285714285715</v>
      </c>
      <c r="S518" s="123">
        <f>IF(M518&lt;=$AG$1,R518,0)</f>
        <v>16.714285714285715</v>
      </c>
      <c r="T518" s="123">
        <f>IF($AG$1&gt;=M518,N518,0)</f>
        <v>16.714285714285715</v>
      </c>
      <c r="U518" s="121"/>
      <c r="V518" s="125" t="str">
        <f>IF(Q518=100,"CUMPLIDA",IF(M518-$AG$1&lt;0,"VENCIDA",IF(M518-$AG$1&lt;=30,"PRÓXIMA A VENCER",IF(Q518&gt;0,"CON AVANCE","EN TERMINO"))))</f>
        <v>CUMPLIDA</v>
      </c>
      <c r="W518" s="125" t="str">
        <f>IF(A518&lt;&gt;"",IF(AC518=1,"VENCIDO",IF(AC518=2,"PRÓXIMO A VENCER",IF(AC518=3,"EN TERMINO",IF(AC518=4,"CON AVANCE",IF(AC518=5,"CUMPLIDO",))))),"")</f>
        <v>CUMPLIDO</v>
      </c>
      <c r="X518" s="180" t="s">
        <v>147</v>
      </c>
      <c r="Y518" s="117" t="str">
        <f t="shared" si="106"/>
        <v>H41R14</v>
      </c>
      <c r="Z518" s="126">
        <f>IF(A518&lt;&gt;"",1,Z517+1)</f>
        <v>1</v>
      </c>
      <c r="AA518" s="126" t="str">
        <f t="shared" si="107"/>
        <v>H41R14 - 1</v>
      </c>
      <c r="AB518" s="127">
        <f t="shared" si="114"/>
        <v>5</v>
      </c>
      <c r="AC518" s="127">
        <f t="shared" si="115"/>
        <v>5</v>
      </c>
      <c r="AD518" s="127" t="str">
        <f>IF(A518&lt;&gt;"",MID(F518,1,FIND(" ",F518,1)-1),AD517)</f>
        <v>H41R14.</v>
      </c>
      <c r="AE518" s="127" t="str">
        <f t="shared" si="116"/>
        <v>H41R14</v>
      </c>
      <c r="AF518" s="183"/>
      <c r="AG518" s="183"/>
    </row>
    <row r="519" spans="1:33" s="184" customFormat="1" ht="350.1" customHeight="1" x14ac:dyDescent="0.2">
      <c r="A519" s="117">
        <f>IF(ISBLANK(D519),"",COUNTA($D$2:D519))</f>
        <v>408</v>
      </c>
      <c r="B519" s="118">
        <f t="shared" si="108"/>
        <v>518</v>
      </c>
      <c r="C519" s="121"/>
      <c r="D519" s="121" t="s">
        <v>711</v>
      </c>
      <c r="E519" s="121" t="s">
        <v>32</v>
      </c>
      <c r="F519" s="120" t="s">
        <v>718</v>
      </c>
      <c r="G519" s="120" t="s">
        <v>54</v>
      </c>
      <c r="H519" s="120" t="s">
        <v>1195</v>
      </c>
      <c r="I519" s="120" t="s">
        <v>1189</v>
      </c>
      <c r="J519" s="121" t="s">
        <v>1156</v>
      </c>
      <c r="K519" s="121">
        <v>1</v>
      </c>
      <c r="L519" s="158">
        <v>43862</v>
      </c>
      <c r="M519" s="158">
        <v>43979</v>
      </c>
      <c r="N519" s="145">
        <f t="shared" si="117"/>
        <v>16.714285714285715</v>
      </c>
      <c r="O519" s="121" t="s">
        <v>1700</v>
      </c>
      <c r="P519" s="121">
        <v>1</v>
      </c>
      <c r="Q519" s="146">
        <f>IF(P519/K519&gt;1,100,+P519/K519*100)</f>
        <v>100</v>
      </c>
      <c r="R519" s="123">
        <f>+N519*Q519/100</f>
        <v>16.714285714285715</v>
      </c>
      <c r="S519" s="123">
        <f>IF(M519&lt;=$AG$1,R519,0)</f>
        <v>16.714285714285715</v>
      </c>
      <c r="T519" s="123">
        <f>IF($AG$1&gt;=M519,N519,0)</f>
        <v>16.714285714285715</v>
      </c>
      <c r="U519" s="121"/>
      <c r="V519" s="125" t="str">
        <f>IF(Q519=100,"CUMPLIDA",IF(M519-$AG$1&lt;0,"VENCIDA",IF(M519-$AG$1&lt;=30,"PRÓXIMA A VENCER",IF(Q519&gt;0,"CON AVANCE","EN TERMINO"))))</f>
        <v>CUMPLIDA</v>
      </c>
      <c r="W519" s="125" t="str">
        <f>IF(A519&lt;&gt;"",IF(AC519=1,"VENCIDO",IF(AC519=2,"PRÓXIMO A VENCER",IF(AC519=3,"EN TERMINO",IF(AC519=4,"CON AVANCE",IF(AC519=5,"CUMPLIDO",))))),"")</f>
        <v>CUMPLIDO</v>
      </c>
      <c r="X519" s="180" t="s">
        <v>147</v>
      </c>
      <c r="Y519" s="117" t="str">
        <f t="shared" si="106"/>
        <v>H44R14</v>
      </c>
      <c r="Z519" s="126">
        <f>IF(A519&lt;&gt;"",1,Z518+1)</f>
        <v>1</v>
      </c>
      <c r="AA519" s="126" t="str">
        <f t="shared" si="107"/>
        <v>H44R14 - 1</v>
      </c>
      <c r="AB519" s="127">
        <f t="shared" si="114"/>
        <v>5</v>
      </c>
      <c r="AC519" s="127">
        <f t="shared" si="115"/>
        <v>5</v>
      </c>
      <c r="AD519" s="127" t="str">
        <f>IF(A519&lt;&gt;"",MID(F519,1,FIND(" ",F519,1)-1),AD518)</f>
        <v>H44R14.</v>
      </c>
      <c r="AE519" s="127" t="str">
        <f t="shared" si="116"/>
        <v>H44R14</v>
      </c>
      <c r="AF519" s="183"/>
      <c r="AG519" s="183"/>
    </row>
    <row r="520" spans="1:33" s="184" customFormat="1" ht="350.1" customHeight="1" x14ac:dyDescent="0.2">
      <c r="A520" s="117">
        <f>IF(ISBLANK(D520),"",COUNTA($D$2:D520))</f>
        <v>409</v>
      </c>
      <c r="B520" s="118">
        <f t="shared" si="108"/>
        <v>519</v>
      </c>
      <c r="C520" s="121"/>
      <c r="D520" s="121" t="s">
        <v>843</v>
      </c>
      <c r="E520" s="121" t="s">
        <v>32</v>
      </c>
      <c r="F520" s="120" t="s">
        <v>1004</v>
      </c>
      <c r="G520" s="120" t="s">
        <v>55</v>
      </c>
      <c r="H520" s="120" t="s">
        <v>1195</v>
      </c>
      <c r="I520" s="120" t="s">
        <v>1189</v>
      </c>
      <c r="J520" s="121" t="s">
        <v>1156</v>
      </c>
      <c r="K520" s="121">
        <v>1</v>
      </c>
      <c r="L520" s="158">
        <v>43862</v>
      </c>
      <c r="M520" s="158">
        <v>43979</v>
      </c>
      <c r="N520" s="145">
        <f t="shared" si="117"/>
        <v>16.714285714285715</v>
      </c>
      <c r="O520" s="121" t="s">
        <v>1700</v>
      </c>
      <c r="P520" s="121">
        <v>1</v>
      </c>
      <c r="Q520" s="146">
        <f>IF(P520/K520&gt;1,100,+P520/K520*100)</f>
        <v>100</v>
      </c>
      <c r="R520" s="123">
        <f>+N520*Q520/100</f>
        <v>16.714285714285715</v>
      </c>
      <c r="S520" s="123">
        <f>IF(M520&lt;=$AG$1,R520,0)</f>
        <v>16.714285714285715</v>
      </c>
      <c r="T520" s="123">
        <f>IF($AG$1&gt;=M520,N520,0)</f>
        <v>16.714285714285715</v>
      </c>
      <c r="U520" s="121"/>
      <c r="V520" s="125" t="str">
        <f>IF(Q520=100,"CUMPLIDA",IF(M520-$AG$1&lt;0,"VENCIDA",IF(M520-$AG$1&lt;=30,"PRÓXIMA A VENCER",IF(Q520&gt;0,"CON AVANCE","EN TERMINO"))))</f>
        <v>CUMPLIDA</v>
      </c>
      <c r="W520" s="125" t="str">
        <f>IF(A520&lt;&gt;"",IF(AC520=1,"VENCIDO",IF(AC520=2,"PRÓXIMO A VENCER",IF(AC520=3,"EN TERMINO",IF(AC520=4,"CON AVANCE",IF(AC520=5,"CUMPLIDO",))))),"")</f>
        <v>CUMPLIDO</v>
      </c>
      <c r="X520" s="180" t="s">
        <v>147</v>
      </c>
      <c r="Y520" s="117" t="str">
        <f t="shared" si="106"/>
        <v>H45R14</v>
      </c>
      <c r="Z520" s="126">
        <f>IF(A520&lt;&gt;"",1,Z519+1)</f>
        <v>1</v>
      </c>
      <c r="AA520" s="126" t="str">
        <f t="shared" si="107"/>
        <v>H45R14 - 1</v>
      </c>
      <c r="AB520" s="127">
        <f t="shared" si="114"/>
        <v>5</v>
      </c>
      <c r="AC520" s="127">
        <f t="shared" si="115"/>
        <v>5</v>
      </c>
      <c r="AD520" s="127" t="str">
        <f>IF(A520&lt;&gt;"",MID(F520,1,FIND(" ",F520,1)-1),AD519)</f>
        <v>H45R14.</v>
      </c>
      <c r="AE520" s="127" t="str">
        <f t="shared" si="116"/>
        <v>H45R14</v>
      </c>
      <c r="AF520" s="183"/>
      <c r="AG520" s="183"/>
    </row>
    <row r="521" spans="1:33" s="184" customFormat="1" ht="350.1" customHeight="1" x14ac:dyDescent="0.2">
      <c r="A521" s="117">
        <f>IF(ISBLANK(D521),"",COUNTA($D$2:D521))</f>
        <v>410</v>
      </c>
      <c r="B521" s="118">
        <f t="shared" si="108"/>
        <v>520</v>
      </c>
      <c r="C521" s="121"/>
      <c r="D521" s="121" t="s">
        <v>711</v>
      </c>
      <c r="E521" s="121" t="s">
        <v>23</v>
      </c>
      <c r="F521" s="120" t="s">
        <v>1005</v>
      </c>
      <c r="G521" s="120" t="s">
        <v>56</v>
      </c>
      <c r="H521" s="120" t="s">
        <v>1195</v>
      </c>
      <c r="I521" s="120" t="s">
        <v>1189</v>
      </c>
      <c r="J521" s="121" t="s">
        <v>1156</v>
      </c>
      <c r="K521" s="121">
        <v>1</v>
      </c>
      <c r="L521" s="158">
        <v>43862</v>
      </c>
      <c r="M521" s="158">
        <v>43979</v>
      </c>
      <c r="N521" s="145">
        <f t="shared" si="117"/>
        <v>16.714285714285715</v>
      </c>
      <c r="O521" s="121" t="s">
        <v>1700</v>
      </c>
      <c r="P521" s="121">
        <v>1</v>
      </c>
      <c r="Q521" s="146">
        <f>IF(P521/K521&gt;1,100,+P521/K521*100)</f>
        <v>100</v>
      </c>
      <c r="R521" s="123">
        <f>+N521*Q521/100</f>
        <v>16.714285714285715</v>
      </c>
      <c r="S521" s="123">
        <f>IF(M521&lt;=$AG$1,R521,0)</f>
        <v>16.714285714285715</v>
      </c>
      <c r="T521" s="123">
        <f>IF($AG$1&gt;=M521,N521,0)</f>
        <v>16.714285714285715</v>
      </c>
      <c r="U521" s="121"/>
      <c r="V521" s="125" t="str">
        <f>IF(Q521=100,"CUMPLIDA",IF(M521-$AG$1&lt;0,"VENCIDA",IF(M521-$AG$1&lt;=30,"PRÓXIMA A VENCER",IF(Q521&gt;0,"CON AVANCE","EN TERMINO"))))</f>
        <v>CUMPLIDA</v>
      </c>
      <c r="W521" s="125" t="str">
        <f>IF(A521&lt;&gt;"",IF(AC521=1,"VENCIDO",IF(AC521=2,"PRÓXIMO A VENCER",IF(AC521=3,"EN TERMINO",IF(AC521=4,"CON AVANCE",IF(AC521=5,"CUMPLIDO",))))),"")</f>
        <v>CUMPLIDO</v>
      </c>
      <c r="X521" s="180" t="s">
        <v>147</v>
      </c>
      <c r="Y521" s="117" t="str">
        <f t="shared" ref="Y521:Y577" si="118">AE521</f>
        <v>H47R14</v>
      </c>
      <c r="Z521" s="126">
        <f>IF(A521&lt;&gt;"",1,Z520+1)</f>
        <v>1</v>
      </c>
      <c r="AA521" s="126" t="str">
        <f t="shared" ref="AA521:AA577" si="119">CONCATENATE(Y521," - ",Z521)</f>
        <v>H47R14 - 1</v>
      </c>
      <c r="AB521" s="127">
        <f t="shared" si="114"/>
        <v>5</v>
      </c>
      <c r="AC521" s="127">
        <f t="shared" si="115"/>
        <v>5</v>
      </c>
      <c r="AD521" s="127" t="str">
        <f>IF(A521&lt;&gt;"",MID(F521,1,FIND(" ",F521,1)-1),AD520)</f>
        <v>H47R14.</v>
      </c>
      <c r="AE521" s="127" t="str">
        <f t="shared" si="116"/>
        <v>H47R14</v>
      </c>
      <c r="AF521" s="183"/>
      <c r="AG521" s="183"/>
    </row>
    <row r="522" spans="1:33" s="184" customFormat="1" ht="350.1" customHeight="1" x14ac:dyDescent="0.2">
      <c r="A522" s="117">
        <f>IF(ISBLANK(D522),"",COUNTA($D$2:D522))</f>
        <v>411</v>
      </c>
      <c r="B522" s="118">
        <f t="shared" ref="B522:B577" si="120">ROW()-1</f>
        <v>521</v>
      </c>
      <c r="C522" s="121"/>
      <c r="D522" s="121" t="s">
        <v>711</v>
      </c>
      <c r="E522" s="121" t="s">
        <v>23</v>
      </c>
      <c r="F522" s="120" t="s">
        <v>1006</v>
      </c>
      <c r="G522" s="120" t="s">
        <v>57</v>
      </c>
      <c r="H522" s="120" t="s">
        <v>1195</v>
      </c>
      <c r="I522" s="120" t="s">
        <v>1189</v>
      </c>
      <c r="J522" s="121" t="s">
        <v>1156</v>
      </c>
      <c r="K522" s="121">
        <v>1</v>
      </c>
      <c r="L522" s="158">
        <v>43862</v>
      </c>
      <c r="M522" s="158">
        <v>43979</v>
      </c>
      <c r="N522" s="145">
        <f t="shared" si="117"/>
        <v>16.714285714285715</v>
      </c>
      <c r="O522" s="121" t="s">
        <v>1700</v>
      </c>
      <c r="P522" s="121">
        <v>1</v>
      </c>
      <c r="Q522" s="146">
        <f>IF(P522/K522&gt;1,100,+P522/K522*100)</f>
        <v>100</v>
      </c>
      <c r="R522" s="123">
        <f>+N522*Q522/100</f>
        <v>16.714285714285715</v>
      </c>
      <c r="S522" s="123">
        <f>IF(M522&lt;=$AG$1,R522,0)</f>
        <v>16.714285714285715</v>
      </c>
      <c r="T522" s="123">
        <f>IF($AG$1&gt;=M522,N522,0)</f>
        <v>16.714285714285715</v>
      </c>
      <c r="U522" s="121"/>
      <c r="V522" s="125" t="str">
        <f>IF(Q522=100,"CUMPLIDA",IF(M522-$AG$1&lt;0,"VENCIDA",IF(M522-$AG$1&lt;=30,"PRÓXIMA A VENCER",IF(Q522&gt;0,"CON AVANCE","EN TERMINO"))))</f>
        <v>CUMPLIDA</v>
      </c>
      <c r="W522" s="125" t="str">
        <f>IF(A522&lt;&gt;"",IF(AC522=1,"VENCIDO",IF(AC522=2,"PRÓXIMO A VENCER",IF(AC522=3,"EN TERMINO",IF(AC522=4,"CON AVANCE",IF(AC522=5,"CUMPLIDO",))))),"")</f>
        <v>CUMPLIDO</v>
      </c>
      <c r="X522" s="180" t="s">
        <v>147</v>
      </c>
      <c r="Y522" s="117" t="str">
        <f t="shared" si="118"/>
        <v>H49R14</v>
      </c>
      <c r="Z522" s="126">
        <f>IF(A522&lt;&gt;"",1,Z521+1)</f>
        <v>1</v>
      </c>
      <c r="AA522" s="126" t="str">
        <f t="shared" si="119"/>
        <v>H49R14 - 1</v>
      </c>
      <c r="AB522" s="127">
        <f t="shared" si="114"/>
        <v>5</v>
      </c>
      <c r="AC522" s="127">
        <f t="shared" si="115"/>
        <v>5</v>
      </c>
      <c r="AD522" s="127" t="str">
        <f>IF(A522&lt;&gt;"",MID(F522,1,FIND(" ",F522,1)-1),AD521)</f>
        <v>H49R14.</v>
      </c>
      <c r="AE522" s="127" t="str">
        <f t="shared" si="116"/>
        <v>H49R14</v>
      </c>
      <c r="AF522" s="183"/>
      <c r="AG522" s="183"/>
    </row>
    <row r="523" spans="1:33" s="184" customFormat="1" ht="350.1" customHeight="1" x14ac:dyDescent="0.2">
      <c r="A523" s="117">
        <f>IF(ISBLANK(D523),"",COUNTA($D$2:D523))</f>
        <v>412</v>
      </c>
      <c r="B523" s="118">
        <f t="shared" si="120"/>
        <v>522</v>
      </c>
      <c r="C523" s="121"/>
      <c r="D523" s="121" t="s">
        <v>711</v>
      </c>
      <c r="E523" s="121" t="s">
        <v>23</v>
      </c>
      <c r="F523" s="120" t="s">
        <v>771</v>
      </c>
      <c r="G523" s="120" t="s">
        <v>59</v>
      </c>
      <c r="H523" s="120" t="s">
        <v>499</v>
      </c>
      <c r="I523" s="120" t="s">
        <v>500</v>
      </c>
      <c r="J523" s="121" t="s">
        <v>390</v>
      </c>
      <c r="K523" s="121">
        <v>1</v>
      </c>
      <c r="L523" s="158">
        <v>43040</v>
      </c>
      <c r="M523" s="158">
        <v>43099</v>
      </c>
      <c r="N523" s="145">
        <f t="shared" si="117"/>
        <v>8.4285714285714288</v>
      </c>
      <c r="O523" s="121" t="s">
        <v>1694</v>
      </c>
      <c r="P523" s="121">
        <v>1</v>
      </c>
      <c r="Q523" s="146">
        <f>IF(P523/K523&gt;1,100,+P523/K523*100)</f>
        <v>100</v>
      </c>
      <c r="R523" s="123">
        <f>+N523*Q523/100</f>
        <v>8.4285714285714288</v>
      </c>
      <c r="S523" s="123">
        <f>IF(M523&lt;=$AG$1,R523,0)</f>
        <v>8.4285714285714288</v>
      </c>
      <c r="T523" s="123">
        <f>IF($AG$1&gt;=M523,N523,0)</f>
        <v>8.4285714285714288</v>
      </c>
      <c r="U523" s="121"/>
      <c r="V523" s="125" t="str">
        <f>IF(Q523=100,"CUMPLIDA",IF(M523-$AG$1&lt;0,"VENCIDA",IF(M523-$AG$1&lt;=30,"PRÓXIMA A VENCER",IF(Q523&gt;0,"CON AVANCE","EN TERMINO"))))</f>
        <v>CUMPLIDA</v>
      </c>
      <c r="W523" s="125" t="str">
        <f>IF(A523&lt;&gt;"",IF(AC523=1,"VENCIDO",IF(AC523=2,"PRÓXIMO A VENCER",IF(AC523=3,"EN TERMINO",IF(AC523=4,"CON AVANCE",IF(AC523=5,"CUMPLIDO",))))),"")</f>
        <v>CUMPLIDO</v>
      </c>
      <c r="X523" s="180" t="s">
        <v>147</v>
      </c>
      <c r="Y523" s="117" t="str">
        <f t="shared" si="118"/>
        <v>H57R14</v>
      </c>
      <c r="Z523" s="126">
        <f>IF(A523&lt;&gt;"",1,Z522+1)</f>
        <v>1</v>
      </c>
      <c r="AA523" s="126" t="str">
        <f t="shared" si="119"/>
        <v>H57R14 - 1</v>
      </c>
      <c r="AB523" s="127">
        <f t="shared" si="114"/>
        <v>5</v>
      </c>
      <c r="AC523" s="127">
        <f t="shared" si="115"/>
        <v>5</v>
      </c>
      <c r="AD523" s="127" t="str">
        <f>IF(A523&lt;&gt;"",MID(F523,1,FIND(" ",F523,1)-1),AD522)</f>
        <v>H57R14.</v>
      </c>
      <c r="AE523" s="127" t="str">
        <f t="shared" si="116"/>
        <v>H57R14</v>
      </c>
      <c r="AF523" s="183"/>
      <c r="AG523" s="183"/>
    </row>
    <row r="524" spans="1:33" s="184" customFormat="1" ht="350.1" customHeight="1" x14ac:dyDescent="0.2">
      <c r="A524" s="117">
        <f>IF(ISBLANK(D524),"",COUNTA($D$2:D524))</f>
        <v>413</v>
      </c>
      <c r="B524" s="118">
        <f t="shared" si="120"/>
        <v>523</v>
      </c>
      <c r="C524" s="121"/>
      <c r="D524" s="121" t="s">
        <v>711</v>
      </c>
      <c r="E524" s="121" t="s">
        <v>21</v>
      </c>
      <c r="F524" s="120" t="s">
        <v>844</v>
      </c>
      <c r="G524" s="120" t="s">
        <v>60</v>
      </c>
      <c r="H524" s="120" t="s">
        <v>1195</v>
      </c>
      <c r="I524" s="120" t="s">
        <v>1189</v>
      </c>
      <c r="J524" s="121" t="s">
        <v>1156</v>
      </c>
      <c r="K524" s="121">
        <v>1</v>
      </c>
      <c r="L524" s="158">
        <v>43862</v>
      </c>
      <c r="M524" s="158">
        <v>43979</v>
      </c>
      <c r="N524" s="145">
        <f t="shared" si="117"/>
        <v>16.714285714285715</v>
      </c>
      <c r="O524" s="121" t="s">
        <v>1700</v>
      </c>
      <c r="P524" s="121">
        <v>1</v>
      </c>
      <c r="Q524" s="146">
        <f>IF(P524/K524&gt;1,100,+P524/K524*100)</f>
        <v>100</v>
      </c>
      <c r="R524" s="123">
        <f>+N524*Q524/100</f>
        <v>16.714285714285715</v>
      </c>
      <c r="S524" s="123">
        <f>IF(M524&lt;=$AG$1,R524,0)</f>
        <v>16.714285714285715</v>
      </c>
      <c r="T524" s="123">
        <f>IF($AG$1&gt;=M524,N524,0)</f>
        <v>16.714285714285715</v>
      </c>
      <c r="U524" s="121"/>
      <c r="V524" s="125" t="str">
        <f>IF(Q524=100,"CUMPLIDA",IF(M524-$AG$1&lt;0,"VENCIDA",IF(M524-$AG$1&lt;=30,"PRÓXIMA A VENCER",IF(Q524&gt;0,"CON AVANCE","EN TERMINO"))))</f>
        <v>CUMPLIDA</v>
      </c>
      <c r="W524" s="125" t="str">
        <f>IF(A524&lt;&gt;"",IF(AC524=1,"VENCIDO",IF(AC524=2,"PRÓXIMO A VENCER",IF(AC524=3,"EN TERMINO",IF(AC524=4,"CON AVANCE",IF(AC524=5,"CUMPLIDO",))))),"")</f>
        <v>CUMPLIDO</v>
      </c>
      <c r="X524" s="180" t="s">
        <v>147</v>
      </c>
      <c r="Y524" s="117" t="str">
        <f t="shared" si="118"/>
        <v>H59R14</v>
      </c>
      <c r="Z524" s="126">
        <f>IF(A524&lt;&gt;"",1,Z523+1)</f>
        <v>1</v>
      </c>
      <c r="AA524" s="126" t="str">
        <f t="shared" si="119"/>
        <v>H59R14 - 1</v>
      </c>
      <c r="AB524" s="127">
        <f t="shared" si="114"/>
        <v>5</v>
      </c>
      <c r="AC524" s="127">
        <f t="shared" si="115"/>
        <v>5</v>
      </c>
      <c r="AD524" s="127" t="str">
        <f>IF(A524&lt;&gt;"",MID(F524,1,FIND(" ",F524,1)-1),AD523)</f>
        <v>H59R14.</v>
      </c>
      <c r="AE524" s="127" t="str">
        <f t="shared" si="116"/>
        <v>H59R14</v>
      </c>
      <c r="AF524" s="183"/>
      <c r="AG524" s="183"/>
    </row>
    <row r="525" spans="1:33" s="184" customFormat="1" ht="350.1" customHeight="1" x14ac:dyDescent="0.2">
      <c r="A525" s="117">
        <f>IF(ISBLANK(D525),"",COUNTA($D$2:D525))</f>
        <v>414</v>
      </c>
      <c r="B525" s="118">
        <f t="shared" si="120"/>
        <v>524</v>
      </c>
      <c r="C525" s="121"/>
      <c r="D525" s="121" t="s">
        <v>845</v>
      </c>
      <c r="E525" s="121" t="s">
        <v>29</v>
      </c>
      <c r="F525" s="120" t="s">
        <v>846</v>
      </c>
      <c r="G525" s="120" t="s">
        <v>61</v>
      </c>
      <c r="H525" s="120" t="s">
        <v>1201</v>
      </c>
      <c r="I525" s="120" t="s">
        <v>1544</v>
      </c>
      <c r="J525" s="121" t="s">
        <v>1191</v>
      </c>
      <c r="K525" s="121">
        <v>12</v>
      </c>
      <c r="L525" s="158">
        <v>43858</v>
      </c>
      <c r="M525" s="158">
        <v>44196</v>
      </c>
      <c r="N525" s="145">
        <f t="shared" si="117"/>
        <v>48.285714285714285</v>
      </c>
      <c r="O525" s="121" t="s">
        <v>1700</v>
      </c>
      <c r="P525" s="121">
        <v>12</v>
      </c>
      <c r="Q525" s="146">
        <f>IF(P525/K525&gt;1,100,+P525/K525*100)</f>
        <v>100</v>
      </c>
      <c r="R525" s="123">
        <f>+N525*Q525/100</f>
        <v>48.285714285714285</v>
      </c>
      <c r="S525" s="123">
        <f>IF(M525&lt;=$AG$1,R525,0)</f>
        <v>48.285714285714285</v>
      </c>
      <c r="T525" s="123">
        <f>IF($AG$1&gt;=M525,N525,0)</f>
        <v>48.285714285714285</v>
      </c>
      <c r="U525" s="121"/>
      <c r="V525" s="125" t="str">
        <f>IF(Q525=100,"CUMPLIDA",IF(M525-$AG$1&lt;0,"VENCIDA",IF(M525-$AG$1&lt;=30,"PRÓXIMA A VENCER",IF(Q525&gt;0,"CON AVANCE","EN TERMINO"))))</f>
        <v>CUMPLIDA</v>
      </c>
      <c r="W525" s="125" t="str">
        <f>IF(A525&lt;&gt;"",IF(AC525=1,"VENCIDO",IF(AC525=2,"PRÓXIMO A VENCER",IF(AC525=3,"EN TERMINO",IF(AC525=4,"CON AVANCE",IF(AC525=5,"CUMPLIDO",))))),"")</f>
        <v>CUMPLIDO</v>
      </c>
      <c r="X525" s="180" t="s">
        <v>147</v>
      </c>
      <c r="Y525" s="117" t="str">
        <f t="shared" si="118"/>
        <v>H64R14</v>
      </c>
      <c r="Z525" s="126">
        <f>IF(A525&lt;&gt;"",1,Z524+1)</f>
        <v>1</v>
      </c>
      <c r="AA525" s="126" t="str">
        <f t="shared" si="119"/>
        <v>H64R14 - 1</v>
      </c>
      <c r="AB525" s="127">
        <f t="shared" si="114"/>
        <v>5</v>
      </c>
      <c r="AC525" s="127">
        <f t="shared" si="115"/>
        <v>5</v>
      </c>
      <c r="AD525" s="127" t="str">
        <f>IF(A525&lt;&gt;"",MID(F525,1,FIND(" ",F525,1)-1),AD524)</f>
        <v>H64R14.</v>
      </c>
      <c r="AE525" s="127" t="str">
        <f t="shared" si="116"/>
        <v>H64R14</v>
      </c>
      <c r="AF525" s="183"/>
      <c r="AG525" s="183"/>
    </row>
    <row r="526" spans="1:33" s="184" customFormat="1" ht="350.1" customHeight="1" x14ac:dyDescent="0.2">
      <c r="A526" s="117">
        <f>IF(ISBLANK(D526),"",COUNTA($D$2:D526))</f>
        <v>415</v>
      </c>
      <c r="B526" s="118">
        <f t="shared" si="120"/>
        <v>525</v>
      </c>
      <c r="C526" s="121"/>
      <c r="D526" s="121" t="s">
        <v>829</v>
      </c>
      <c r="E526" s="121" t="s">
        <v>21</v>
      </c>
      <c r="F526" s="120" t="s">
        <v>865</v>
      </c>
      <c r="G526" s="120" t="s">
        <v>62</v>
      </c>
      <c r="H526" s="120" t="s">
        <v>501</v>
      </c>
      <c r="I526" s="120" t="s">
        <v>502</v>
      </c>
      <c r="J526" s="121" t="s">
        <v>390</v>
      </c>
      <c r="K526" s="121">
        <v>1</v>
      </c>
      <c r="L526" s="158">
        <v>43040</v>
      </c>
      <c r="M526" s="158">
        <v>43189</v>
      </c>
      <c r="N526" s="145">
        <f t="shared" si="117"/>
        <v>21.285714285714285</v>
      </c>
      <c r="O526" s="121" t="s">
        <v>1694</v>
      </c>
      <c r="P526" s="121">
        <v>1</v>
      </c>
      <c r="Q526" s="146">
        <f>IF(P526/K526&gt;1,100,+P526/K526*100)</f>
        <v>100</v>
      </c>
      <c r="R526" s="123">
        <f>+N526*Q526/100</f>
        <v>21.285714285714285</v>
      </c>
      <c r="S526" s="123">
        <f>IF(M526&lt;=$AG$1,R526,0)</f>
        <v>21.285714285714285</v>
      </c>
      <c r="T526" s="123">
        <f>IF($AG$1&gt;=M526,N526,0)</f>
        <v>21.285714285714285</v>
      </c>
      <c r="U526" s="121"/>
      <c r="V526" s="125" t="str">
        <f>IF(Q526=100,"CUMPLIDA",IF(M526-$AG$1&lt;0,"VENCIDA",IF(M526-$AG$1&lt;=30,"PRÓXIMA A VENCER",IF(Q526&gt;0,"CON AVANCE","EN TERMINO"))))</f>
        <v>CUMPLIDA</v>
      </c>
      <c r="W526" s="125" t="str">
        <f>IF(A526&lt;&gt;"",IF(AC526=1,"VENCIDO",IF(AC526=2,"PRÓXIMO A VENCER",IF(AC526=3,"EN TERMINO",IF(AC526=4,"CON AVANCE",IF(AC526=5,"CUMPLIDO",))))),"")</f>
        <v>CUMPLIDO</v>
      </c>
      <c r="X526" s="180" t="s">
        <v>147</v>
      </c>
      <c r="Y526" s="117" t="str">
        <f t="shared" si="118"/>
        <v>H65R14</v>
      </c>
      <c r="Z526" s="126">
        <f>IF(A526&lt;&gt;"",1,Z525+1)</f>
        <v>1</v>
      </c>
      <c r="AA526" s="126" t="str">
        <f t="shared" si="119"/>
        <v>H65R14 - 1</v>
      </c>
      <c r="AB526" s="127">
        <f t="shared" si="114"/>
        <v>5</v>
      </c>
      <c r="AC526" s="127">
        <f t="shared" si="115"/>
        <v>5</v>
      </c>
      <c r="AD526" s="127" t="str">
        <f>IF(A526&lt;&gt;"",MID(F526,1,FIND(" ",F526,1)-1),AD525)</f>
        <v>H65R14.</v>
      </c>
      <c r="AE526" s="127" t="str">
        <f t="shared" si="116"/>
        <v>H65R14</v>
      </c>
      <c r="AF526" s="183"/>
      <c r="AG526" s="183"/>
    </row>
    <row r="527" spans="1:33" s="184" customFormat="1" ht="350.1" customHeight="1" x14ac:dyDescent="0.2">
      <c r="A527" s="117">
        <f>IF(ISBLANK(D527),"",COUNTA($D$2:D527))</f>
        <v>416</v>
      </c>
      <c r="B527" s="118">
        <f t="shared" si="120"/>
        <v>526</v>
      </c>
      <c r="C527" s="121"/>
      <c r="D527" s="121" t="s">
        <v>829</v>
      </c>
      <c r="E527" s="121" t="s">
        <v>21</v>
      </c>
      <c r="F527" s="120" t="s">
        <v>1007</v>
      </c>
      <c r="G527" s="120" t="s">
        <v>63</v>
      </c>
      <c r="H527" s="120" t="s">
        <v>503</v>
      </c>
      <c r="I527" s="120" t="s">
        <v>680</v>
      </c>
      <c r="J527" s="121" t="s">
        <v>504</v>
      </c>
      <c r="K527" s="121">
        <v>1</v>
      </c>
      <c r="L527" s="158">
        <v>43040</v>
      </c>
      <c r="M527" s="158">
        <v>43099</v>
      </c>
      <c r="N527" s="145">
        <f t="shared" si="117"/>
        <v>8.4285714285714288</v>
      </c>
      <c r="O527" s="121" t="s">
        <v>1694</v>
      </c>
      <c r="P527" s="121">
        <v>1</v>
      </c>
      <c r="Q527" s="146">
        <f>IF(P527/K527&gt;1,100,+P527/K527*100)</f>
        <v>100</v>
      </c>
      <c r="R527" s="123">
        <f>+N527*Q527/100</f>
        <v>8.4285714285714288</v>
      </c>
      <c r="S527" s="123">
        <f>IF(M527&lt;=$AG$1,R527,0)</f>
        <v>8.4285714285714288</v>
      </c>
      <c r="T527" s="123">
        <f>IF($AG$1&gt;=M527,N527,0)</f>
        <v>8.4285714285714288</v>
      </c>
      <c r="U527" s="121"/>
      <c r="V527" s="125" t="str">
        <f>IF(Q527=100,"CUMPLIDA",IF(M527-$AG$1&lt;0,"VENCIDA",IF(M527-$AG$1&lt;=30,"PRÓXIMA A VENCER",IF(Q527&gt;0,"CON AVANCE","EN TERMINO"))))</f>
        <v>CUMPLIDA</v>
      </c>
      <c r="W527" s="125" t="str">
        <f>IF(A527&lt;&gt;"",IF(AC527=1,"VENCIDO",IF(AC527=2,"PRÓXIMO A VENCER",IF(AC527=3,"EN TERMINO",IF(AC527=4,"CON AVANCE",IF(AC527=5,"CUMPLIDO",))))),"")</f>
        <v>CUMPLIDO</v>
      </c>
      <c r="X527" s="180" t="s">
        <v>147</v>
      </c>
      <c r="Y527" s="117" t="str">
        <f t="shared" si="118"/>
        <v>H66R14</v>
      </c>
      <c r="Z527" s="126">
        <f>IF(A527&lt;&gt;"",1,Z526+1)</f>
        <v>1</v>
      </c>
      <c r="AA527" s="126" t="str">
        <f t="shared" si="119"/>
        <v>H66R14 - 1</v>
      </c>
      <c r="AB527" s="127">
        <f t="shared" si="114"/>
        <v>5</v>
      </c>
      <c r="AC527" s="127">
        <f t="shared" si="115"/>
        <v>5</v>
      </c>
      <c r="AD527" s="127" t="str">
        <f>IF(A527&lt;&gt;"",MID(F527,1,FIND(" ",F527,1)-1),AD526)</f>
        <v>H66R14.</v>
      </c>
      <c r="AE527" s="127" t="str">
        <f t="shared" si="116"/>
        <v>H66R14</v>
      </c>
      <c r="AF527" s="183"/>
      <c r="AG527" s="183"/>
    </row>
    <row r="528" spans="1:33" s="184" customFormat="1" ht="350.1" customHeight="1" x14ac:dyDescent="0.2">
      <c r="A528" s="117">
        <f>IF(ISBLANK(D528),"",COUNTA($D$2:D528))</f>
        <v>417</v>
      </c>
      <c r="B528" s="118">
        <f t="shared" si="120"/>
        <v>527</v>
      </c>
      <c r="C528" s="121"/>
      <c r="D528" s="121" t="s">
        <v>711</v>
      </c>
      <c r="E528" s="121" t="s">
        <v>21</v>
      </c>
      <c r="F528" s="120" t="s">
        <v>456</v>
      </c>
      <c r="G528" s="120" t="s">
        <v>64</v>
      </c>
      <c r="H528" s="120" t="s">
        <v>457</v>
      </c>
      <c r="I528" s="120" t="s">
        <v>458</v>
      </c>
      <c r="J528" s="121" t="s">
        <v>459</v>
      </c>
      <c r="K528" s="121">
        <v>1</v>
      </c>
      <c r="L528" s="158">
        <v>43040</v>
      </c>
      <c r="M528" s="158">
        <v>43099</v>
      </c>
      <c r="N528" s="145">
        <f t="shared" si="117"/>
        <v>8.4285714285714288</v>
      </c>
      <c r="O528" s="121" t="s">
        <v>439</v>
      </c>
      <c r="P528" s="121">
        <v>1</v>
      </c>
      <c r="Q528" s="146">
        <f>IF(P528/K528&gt;1,100,+P528/K528*100)</f>
        <v>100</v>
      </c>
      <c r="R528" s="123">
        <f>+N528*Q528/100</f>
        <v>8.4285714285714288</v>
      </c>
      <c r="S528" s="123">
        <f>IF(M528&lt;=$AG$1,R528,0)</f>
        <v>8.4285714285714288</v>
      </c>
      <c r="T528" s="123">
        <f>IF($AG$1&gt;=M528,N528,0)</f>
        <v>8.4285714285714288</v>
      </c>
      <c r="U528" s="121"/>
      <c r="V528" s="125" t="str">
        <f>IF(Q528=100,"CUMPLIDA",IF(M528-$AG$1&lt;0,"VENCIDA",IF(M528-$AG$1&lt;=30,"PRÓXIMA A VENCER",IF(Q528&gt;0,"CON AVANCE","EN TERMINO"))))</f>
        <v>CUMPLIDA</v>
      </c>
      <c r="W528" s="125" t="str">
        <f>IF(A528&lt;&gt;"",IF(AC528=1,"VENCIDO",IF(AC528=2,"PRÓXIMO A VENCER",IF(AC528=3,"EN TERMINO",IF(AC528=4,"CON AVANCE",IF(AC528=5,"CUMPLIDO",))))),"")</f>
        <v>CUMPLIDO</v>
      </c>
      <c r="X528" s="180" t="s">
        <v>147</v>
      </c>
      <c r="Y528" s="117" t="str">
        <f t="shared" si="118"/>
        <v>H69R14</v>
      </c>
      <c r="Z528" s="126">
        <f>IF(A528&lt;&gt;"",1,Z527+1)</f>
        <v>1</v>
      </c>
      <c r="AA528" s="126" t="str">
        <f t="shared" si="119"/>
        <v>H69R14 - 1</v>
      </c>
      <c r="AB528" s="127">
        <f t="shared" si="114"/>
        <v>5</v>
      </c>
      <c r="AC528" s="127">
        <f t="shared" si="115"/>
        <v>5</v>
      </c>
      <c r="AD528" s="127" t="str">
        <f>IF(A528&lt;&gt;"",MID(F528,1,FIND(" ",F528,1)-1),AD527)</f>
        <v>H69R14.</v>
      </c>
      <c r="AE528" s="127" t="str">
        <f t="shared" si="116"/>
        <v>H69R14</v>
      </c>
      <c r="AF528" s="183"/>
      <c r="AG528" s="183"/>
    </row>
    <row r="529" spans="1:33" s="184" customFormat="1" ht="350.1" customHeight="1" x14ac:dyDescent="0.2">
      <c r="A529" s="117">
        <f>IF(ISBLANK(D529),"",COUNTA($D$2:D529))</f>
        <v>418</v>
      </c>
      <c r="B529" s="118">
        <f t="shared" si="120"/>
        <v>528</v>
      </c>
      <c r="C529" s="121"/>
      <c r="D529" s="121" t="s">
        <v>829</v>
      </c>
      <c r="E529" s="121" t="s">
        <v>21</v>
      </c>
      <c r="F529" s="120" t="s">
        <v>461</v>
      </c>
      <c r="G529" s="120" t="s">
        <v>462</v>
      </c>
      <c r="H529" s="120" t="s">
        <v>460</v>
      </c>
      <c r="I529" s="120" t="s">
        <v>463</v>
      </c>
      <c r="J529" s="121" t="s">
        <v>464</v>
      </c>
      <c r="K529" s="121">
        <v>5</v>
      </c>
      <c r="L529" s="158">
        <v>43040</v>
      </c>
      <c r="M529" s="158">
        <v>43403</v>
      </c>
      <c r="N529" s="145">
        <f t="shared" si="117"/>
        <v>51.857142857142854</v>
      </c>
      <c r="O529" s="121" t="s">
        <v>439</v>
      </c>
      <c r="P529" s="121">
        <v>5</v>
      </c>
      <c r="Q529" s="146">
        <f>IF(P529/K529&gt;1,100,+P529/K529*100)</f>
        <v>100</v>
      </c>
      <c r="R529" s="123">
        <f>+N529*Q529/100</f>
        <v>51.857142857142854</v>
      </c>
      <c r="S529" s="123">
        <f>IF(M529&lt;=$AG$1,R529,0)</f>
        <v>51.857142857142854</v>
      </c>
      <c r="T529" s="123">
        <f>IF($AG$1&gt;=M529,N529,0)</f>
        <v>51.857142857142854</v>
      </c>
      <c r="U529" s="121"/>
      <c r="V529" s="125" t="str">
        <f>IF(Q529=100,"CUMPLIDA",IF(M529-$AG$1&lt;0,"VENCIDA",IF(M529-$AG$1&lt;=30,"PRÓXIMA A VENCER",IF(Q529&gt;0,"CON AVANCE","EN TERMINO"))))</f>
        <v>CUMPLIDA</v>
      </c>
      <c r="W529" s="125" t="str">
        <f>IF(A529&lt;&gt;"",IF(AC529=1,"VENCIDO",IF(AC529=2,"PRÓXIMO A VENCER",IF(AC529=3,"EN TERMINO",IF(AC529=4,"CON AVANCE",IF(AC529=5,"CUMPLIDO",))))),"")</f>
        <v>CUMPLIDO</v>
      </c>
      <c r="X529" s="180" t="s">
        <v>147</v>
      </c>
      <c r="Y529" s="117" t="str">
        <f t="shared" si="118"/>
        <v>H70R14</v>
      </c>
      <c r="Z529" s="126">
        <f>IF(A529&lt;&gt;"",1,Z528+1)</f>
        <v>1</v>
      </c>
      <c r="AA529" s="126" t="str">
        <f t="shared" si="119"/>
        <v>H70R14 - 1</v>
      </c>
      <c r="AB529" s="127">
        <f t="shared" si="114"/>
        <v>5</v>
      </c>
      <c r="AC529" s="127">
        <f t="shared" si="115"/>
        <v>5</v>
      </c>
      <c r="AD529" s="127" t="str">
        <f>IF(A529&lt;&gt;"",MID(F529,1,FIND(" ",F529,1)-1),AD528)</f>
        <v>H70R14.</v>
      </c>
      <c r="AE529" s="127" t="str">
        <f t="shared" si="116"/>
        <v>H70R14</v>
      </c>
      <c r="AF529" s="183"/>
      <c r="AG529" s="183"/>
    </row>
    <row r="530" spans="1:33" s="184" customFormat="1" ht="350.1" customHeight="1" x14ac:dyDescent="0.2">
      <c r="A530" s="117">
        <f>IF(ISBLANK(D530),"",COUNTA($D$2:D530))</f>
        <v>419</v>
      </c>
      <c r="B530" s="118">
        <f t="shared" si="120"/>
        <v>529</v>
      </c>
      <c r="C530" s="121"/>
      <c r="D530" s="121" t="s">
        <v>829</v>
      </c>
      <c r="E530" s="121" t="s">
        <v>26</v>
      </c>
      <c r="F530" s="120" t="s">
        <v>587</v>
      </c>
      <c r="G530" s="120" t="s">
        <v>65</v>
      </c>
      <c r="H530" s="120" t="s">
        <v>585</v>
      </c>
      <c r="I530" s="120" t="s">
        <v>586</v>
      </c>
      <c r="J530" s="121" t="s">
        <v>8</v>
      </c>
      <c r="K530" s="121">
        <v>1</v>
      </c>
      <c r="L530" s="158">
        <v>43040</v>
      </c>
      <c r="M530" s="158">
        <v>43281</v>
      </c>
      <c r="N530" s="145">
        <f t="shared" si="117"/>
        <v>34.428571428571431</v>
      </c>
      <c r="O530" s="121" t="s">
        <v>1696</v>
      </c>
      <c r="P530" s="121">
        <v>0.3</v>
      </c>
      <c r="Q530" s="146">
        <f>IF(P530/K530&gt;1,100,+P530/K530*100)</f>
        <v>30</v>
      </c>
      <c r="R530" s="123">
        <f>+N530*Q530/100</f>
        <v>10.328571428571429</v>
      </c>
      <c r="S530" s="123">
        <f>IF(M530&lt;=$AG$1,R530,0)</f>
        <v>10.328571428571429</v>
      </c>
      <c r="T530" s="123">
        <f>IF($AG$1&gt;=M530,N530,0)</f>
        <v>34.428571428571431</v>
      </c>
      <c r="U530" s="121"/>
      <c r="V530" s="125" t="str">
        <f>IF(Q530=100,"CUMPLIDA",IF(M530-$AG$1&lt;0,"VENCIDA",IF(M530-$AG$1&lt;=30,"PRÓXIMA A VENCER",IF(Q530&gt;0,"CON AVANCE","EN TERMINO"))))</f>
        <v>VENCIDA</v>
      </c>
      <c r="W530" s="125" t="str">
        <f>IF(A530&lt;&gt;"",IF(AC530=1,"VENCIDO",IF(AC530=2,"PRÓXIMO A VENCER",IF(AC530=3,"EN TERMINO",IF(AC530=4,"CON AVANCE",IF(AC530=5,"CUMPLIDO",))))),"")</f>
        <v>VENCIDO</v>
      </c>
      <c r="X530" s="180" t="s">
        <v>147</v>
      </c>
      <c r="Y530" s="117" t="str">
        <f t="shared" si="118"/>
        <v>H71R14</v>
      </c>
      <c r="Z530" s="126">
        <f>IF(A530&lt;&gt;"",1,Z529+1)</f>
        <v>1</v>
      </c>
      <c r="AA530" s="126" t="str">
        <f t="shared" si="119"/>
        <v>H71R14 - 1</v>
      </c>
      <c r="AB530" s="127">
        <f t="shared" si="114"/>
        <v>1</v>
      </c>
      <c r="AC530" s="127">
        <f t="shared" si="115"/>
        <v>1</v>
      </c>
      <c r="AD530" s="127" t="str">
        <f>IF(A530&lt;&gt;"",MID(F530,1,FIND(" ",F530,1)-1),AD529)</f>
        <v>H71R14.</v>
      </c>
      <c r="AE530" s="127" t="str">
        <f t="shared" si="116"/>
        <v>H71R14</v>
      </c>
      <c r="AF530" s="183"/>
      <c r="AG530" s="183"/>
    </row>
    <row r="531" spans="1:33" s="184" customFormat="1" ht="350.1" customHeight="1" x14ac:dyDescent="0.2">
      <c r="A531" s="117">
        <f>IF(ISBLANK(D531),"",COUNTA($D$2:D531))</f>
        <v>420</v>
      </c>
      <c r="B531" s="118">
        <f t="shared" si="120"/>
        <v>530</v>
      </c>
      <c r="C531" s="121"/>
      <c r="D531" s="121" t="s">
        <v>831</v>
      </c>
      <c r="E531" s="121" t="s">
        <v>21</v>
      </c>
      <c r="F531" s="120" t="s">
        <v>1008</v>
      </c>
      <c r="G531" s="120" t="s">
        <v>66</v>
      </c>
      <c r="H531" s="120" t="s">
        <v>588</v>
      </c>
      <c r="I531" s="120" t="s">
        <v>589</v>
      </c>
      <c r="J531" s="121" t="s">
        <v>590</v>
      </c>
      <c r="K531" s="121">
        <v>1</v>
      </c>
      <c r="L531" s="158">
        <v>43040</v>
      </c>
      <c r="M531" s="158">
        <v>43099</v>
      </c>
      <c r="N531" s="145">
        <f t="shared" si="117"/>
        <v>8.4285714285714288</v>
      </c>
      <c r="O531" s="121" t="s">
        <v>1696</v>
      </c>
      <c r="P531" s="121">
        <v>1</v>
      </c>
      <c r="Q531" s="146">
        <f>IF(P531/K531&gt;1,100,+P531/K531*100)</f>
        <v>100</v>
      </c>
      <c r="R531" s="123">
        <f>+N531*Q531/100</f>
        <v>8.4285714285714288</v>
      </c>
      <c r="S531" s="123">
        <f>IF(M531&lt;=$AG$1,R531,0)</f>
        <v>8.4285714285714288</v>
      </c>
      <c r="T531" s="123">
        <f>IF($AG$1&gt;=M531,N531,0)</f>
        <v>8.4285714285714288</v>
      </c>
      <c r="U531" s="121"/>
      <c r="V531" s="125" t="str">
        <f>IF(Q531=100,"CUMPLIDA",IF(M531-$AG$1&lt;0,"VENCIDA",IF(M531-$AG$1&lt;=30,"PRÓXIMA A VENCER",IF(Q531&gt;0,"CON AVANCE","EN TERMINO"))))</f>
        <v>CUMPLIDA</v>
      </c>
      <c r="W531" s="125" t="str">
        <f>IF(A531&lt;&gt;"",IF(AC531=1,"VENCIDO",IF(AC531=2,"PRÓXIMO A VENCER",IF(AC531=3,"EN TERMINO",IF(AC531=4,"CON AVANCE",IF(AC531=5,"CUMPLIDO",))))),"")</f>
        <v>CUMPLIDO</v>
      </c>
      <c r="X531" s="180" t="s">
        <v>147</v>
      </c>
      <c r="Y531" s="117" t="str">
        <f t="shared" si="118"/>
        <v>H74R14</v>
      </c>
      <c r="Z531" s="126">
        <f>IF(A531&lt;&gt;"",1,Z530+1)</f>
        <v>1</v>
      </c>
      <c r="AA531" s="126" t="str">
        <f t="shared" si="119"/>
        <v>H74R14 - 1</v>
      </c>
      <c r="AB531" s="127">
        <f t="shared" si="114"/>
        <v>5</v>
      </c>
      <c r="AC531" s="127">
        <f t="shared" si="115"/>
        <v>5</v>
      </c>
      <c r="AD531" s="127" t="str">
        <f>IF(A531&lt;&gt;"",MID(F531,1,FIND(" ",F531,1)-1),AD530)</f>
        <v>H74R14.</v>
      </c>
      <c r="AE531" s="127" t="str">
        <f t="shared" si="116"/>
        <v>H74R14</v>
      </c>
      <c r="AF531" s="183"/>
      <c r="AG531" s="183"/>
    </row>
    <row r="532" spans="1:33" s="184" customFormat="1" ht="350.1" customHeight="1" x14ac:dyDescent="0.2">
      <c r="A532" s="117">
        <f>IF(ISBLANK(D532),"",COUNTA($D$2:D532))</f>
        <v>421</v>
      </c>
      <c r="B532" s="118">
        <f t="shared" si="120"/>
        <v>531</v>
      </c>
      <c r="C532" s="121"/>
      <c r="D532" s="121" t="s">
        <v>829</v>
      </c>
      <c r="E532" s="121" t="s">
        <v>32</v>
      </c>
      <c r="F532" s="120" t="s">
        <v>864</v>
      </c>
      <c r="G532" s="120" t="s">
        <v>67</v>
      </c>
      <c r="H532" s="120" t="s">
        <v>1212</v>
      </c>
      <c r="I532" s="120" t="s">
        <v>240</v>
      </c>
      <c r="J532" s="126" t="s">
        <v>43</v>
      </c>
      <c r="K532" s="126">
        <v>3</v>
      </c>
      <c r="L532" s="188">
        <v>43040</v>
      </c>
      <c r="M532" s="188">
        <v>43342</v>
      </c>
      <c r="N532" s="145">
        <f t="shared" si="117"/>
        <v>43.142857142857146</v>
      </c>
      <c r="O532" s="126" t="s">
        <v>1689</v>
      </c>
      <c r="P532" s="121">
        <v>3</v>
      </c>
      <c r="Q532" s="146">
        <f>IF(P532/K532&gt;1,100,+P532/K532*100)</f>
        <v>100</v>
      </c>
      <c r="R532" s="123">
        <f>+N532*Q532/100</f>
        <v>43.142857142857146</v>
      </c>
      <c r="S532" s="123">
        <f>IF(M532&lt;=$AG$1,R532,0)</f>
        <v>43.142857142857146</v>
      </c>
      <c r="T532" s="123">
        <f>IF($AG$1&gt;=M532,N532,0)</f>
        <v>43.142857142857146</v>
      </c>
      <c r="U532" s="121"/>
      <c r="V532" s="125" t="str">
        <f>IF(Q532=100,"CUMPLIDA",IF(M532-$AG$1&lt;0,"VENCIDA",IF(M532-$AG$1&lt;=30,"PRÓXIMA A VENCER",IF(Q532&gt;0,"CON AVANCE","EN TERMINO"))))</f>
        <v>CUMPLIDA</v>
      </c>
      <c r="W532" s="125" t="str">
        <f>IF(A532&lt;&gt;"",IF(AC532=1,"VENCIDO",IF(AC532=2,"PRÓXIMO A VENCER",IF(AC532=3,"EN TERMINO",IF(AC532=4,"CON AVANCE",IF(AC532=5,"CUMPLIDO",))))),"")</f>
        <v>CUMPLIDO</v>
      </c>
      <c r="X532" s="180" t="s">
        <v>147</v>
      </c>
      <c r="Y532" s="117" t="str">
        <f t="shared" si="118"/>
        <v>H79R14</v>
      </c>
      <c r="Z532" s="126">
        <f>IF(A532&lt;&gt;"",1,Z531+1)</f>
        <v>1</v>
      </c>
      <c r="AA532" s="126" t="str">
        <f t="shared" si="119"/>
        <v>H79R14 - 1</v>
      </c>
      <c r="AB532" s="127">
        <f t="shared" si="114"/>
        <v>5</v>
      </c>
      <c r="AC532" s="127">
        <f t="shared" si="115"/>
        <v>5</v>
      </c>
      <c r="AD532" s="127" t="str">
        <f>IF(A532&lt;&gt;"",MID(F532,1,FIND(" ",F532,1)-1),AD531)</f>
        <v>H79R14.</v>
      </c>
      <c r="AE532" s="127" t="str">
        <f t="shared" si="116"/>
        <v>H79R14</v>
      </c>
      <c r="AF532" s="183"/>
      <c r="AG532" s="183"/>
    </row>
    <row r="533" spans="1:33" s="184" customFormat="1" ht="350.1" customHeight="1" x14ac:dyDescent="0.2">
      <c r="A533" s="117">
        <f>IF(ISBLANK(D533),"",COUNTA($D$2:D533))</f>
        <v>422</v>
      </c>
      <c r="B533" s="118">
        <f t="shared" si="120"/>
        <v>532</v>
      </c>
      <c r="C533" s="121"/>
      <c r="D533" s="121" t="s">
        <v>829</v>
      </c>
      <c r="E533" s="121" t="s">
        <v>16</v>
      </c>
      <c r="F533" s="120" t="s">
        <v>1009</v>
      </c>
      <c r="G533" s="120" t="s">
        <v>68</v>
      </c>
      <c r="H533" s="120" t="s">
        <v>1213</v>
      </c>
      <c r="I533" s="120" t="s">
        <v>241</v>
      </c>
      <c r="J533" s="126" t="s">
        <v>43</v>
      </c>
      <c r="K533" s="126">
        <v>3</v>
      </c>
      <c r="L533" s="188">
        <v>43040</v>
      </c>
      <c r="M533" s="188">
        <v>43342</v>
      </c>
      <c r="N533" s="145">
        <f t="shared" si="117"/>
        <v>43.142857142857146</v>
      </c>
      <c r="O533" s="121" t="s">
        <v>1689</v>
      </c>
      <c r="P533" s="121">
        <v>3</v>
      </c>
      <c r="Q533" s="146">
        <f>IF(P533/K533&gt;1,100,+P533/K533*100)</f>
        <v>100</v>
      </c>
      <c r="R533" s="123">
        <f>+N533*Q533/100</f>
        <v>43.142857142857146</v>
      </c>
      <c r="S533" s="123">
        <f>IF(M533&lt;=$AG$1,R533,0)</f>
        <v>43.142857142857146</v>
      </c>
      <c r="T533" s="123">
        <f>IF($AG$1&gt;=M533,N533,0)</f>
        <v>43.142857142857146</v>
      </c>
      <c r="U533" s="121"/>
      <c r="V533" s="125" t="str">
        <f>IF(Q533=100,"CUMPLIDA",IF(M533-$AG$1&lt;0,"VENCIDA",IF(M533-$AG$1&lt;=30,"PRÓXIMA A VENCER",IF(Q533&gt;0,"CON AVANCE","EN TERMINO"))))</f>
        <v>CUMPLIDA</v>
      </c>
      <c r="W533" s="125" t="str">
        <f>IF(A533&lt;&gt;"",IF(AC533=1,"VENCIDO",IF(AC533=2,"PRÓXIMO A VENCER",IF(AC533=3,"EN TERMINO",IF(AC533=4,"CON AVANCE",IF(AC533=5,"CUMPLIDO",))))),"")</f>
        <v>CUMPLIDO</v>
      </c>
      <c r="X533" s="180" t="s">
        <v>147</v>
      </c>
      <c r="Y533" s="117" t="str">
        <f t="shared" si="118"/>
        <v>H80R14</v>
      </c>
      <c r="Z533" s="126">
        <f>IF(A533&lt;&gt;"",1,Z532+1)</f>
        <v>1</v>
      </c>
      <c r="AA533" s="126" t="str">
        <f t="shared" si="119"/>
        <v>H80R14 - 1</v>
      </c>
      <c r="AB533" s="127">
        <f t="shared" si="114"/>
        <v>5</v>
      </c>
      <c r="AC533" s="127">
        <f t="shared" si="115"/>
        <v>5</v>
      </c>
      <c r="AD533" s="127" t="str">
        <f>IF(A533&lt;&gt;"",MID(F533,1,FIND(" ",F533,1)-1),AD532)</f>
        <v>H80R14.</v>
      </c>
      <c r="AE533" s="127" t="str">
        <f t="shared" si="116"/>
        <v>H80R14</v>
      </c>
      <c r="AF533" s="183"/>
      <c r="AG533" s="183"/>
    </row>
    <row r="534" spans="1:33" s="184" customFormat="1" ht="350.1" customHeight="1" x14ac:dyDescent="0.2">
      <c r="A534" s="117">
        <f>IF(ISBLANK(D534),"",COUNTA($D$2:D534))</f>
        <v>423</v>
      </c>
      <c r="B534" s="118">
        <f t="shared" si="120"/>
        <v>533</v>
      </c>
      <c r="C534" s="121"/>
      <c r="D534" s="121" t="s">
        <v>829</v>
      </c>
      <c r="E534" s="121" t="s">
        <v>21</v>
      </c>
      <c r="F534" s="120" t="s">
        <v>847</v>
      </c>
      <c r="G534" s="120" t="s">
        <v>175</v>
      </c>
      <c r="H534" s="120" t="s">
        <v>242</v>
      </c>
      <c r="I534" s="120" t="s">
        <v>241</v>
      </c>
      <c r="J534" s="126" t="s">
        <v>43</v>
      </c>
      <c r="K534" s="126">
        <v>3</v>
      </c>
      <c r="L534" s="188">
        <v>43040</v>
      </c>
      <c r="M534" s="188">
        <v>43342</v>
      </c>
      <c r="N534" s="145">
        <f t="shared" si="117"/>
        <v>43.142857142857146</v>
      </c>
      <c r="O534" s="121" t="s">
        <v>1689</v>
      </c>
      <c r="P534" s="121">
        <v>3</v>
      </c>
      <c r="Q534" s="146">
        <f>IF(P534/K534&gt;1,100,+P534/K534*100)</f>
        <v>100</v>
      </c>
      <c r="R534" s="123">
        <f>+N534*Q534/100</f>
        <v>43.142857142857146</v>
      </c>
      <c r="S534" s="123">
        <f>IF(M534&lt;=$AG$1,R534,0)</f>
        <v>43.142857142857146</v>
      </c>
      <c r="T534" s="123">
        <f>IF($AG$1&gt;=M534,N534,0)</f>
        <v>43.142857142857146</v>
      </c>
      <c r="U534" s="121"/>
      <c r="V534" s="125" t="str">
        <f>IF(Q534=100,"CUMPLIDA",IF(M534-$AG$1&lt;0,"VENCIDA",IF(M534-$AG$1&lt;=30,"PRÓXIMA A VENCER",IF(Q534&gt;0,"CON AVANCE","EN TERMINO"))))</f>
        <v>CUMPLIDA</v>
      </c>
      <c r="W534" s="125" t="str">
        <f>IF(A534&lt;&gt;"",IF(AC534=1,"VENCIDO",IF(AC534=2,"PRÓXIMO A VENCER",IF(AC534=3,"EN TERMINO",IF(AC534=4,"CON AVANCE",IF(AC534=5,"CUMPLIDO",))))),"")</f>
        <v>CUMPLIDO</v>
      </c>
      <c r="X534" s="180" t="s">
        <v>147</v>
      </c>
      <c r="Y534" s="117" t="str">
        <f t="shared" si="118"/>
        <v>H81R14</v>
      </c>
      <c r="Z534" s="126">
        <f>IF(A534&lt;&gt;"",1,Z533+1)</f>
        <v>1</v>
      </c>
      <c r="AA534" s="126" t="str">
        <f t="shared" si="119"/>
        <v>H81R14 - 1</v>
      </c>
      <c r="AB534" s="127">
        <f t="shared" si="114"/>
        <v>5</v>
      </c>
      <c r="AC534" s="127">
        <f t="shared" si="115"/>
        <v>5</v>
      </c>
      <c r="AD534" s="127" t="str">
        <f>IF(A534&lt;&gt;"",MID(F534,1,FIND(" ",F534,1)-1),AD533)</f>
        <v>H81R14.</v>
      </c>
      <c r="AE534" s="127" t="str">
        <f t="shared" si="116"/>
        <v>H81R14</v>
      </c>
      <c r="AF534" s="183"/>
      <c r="AG534" s="183"/>
    </row>
    <row r="535" spans="1:33" s="184" customFormat="1" ht="350.1" customHeight="1" x14ac:dyDescent="0.2">
      <c r="A535" s="117">
        <f>IF(ISBLANK(D535),"",COUNTA($D$2:D535))</f>
        <v>424</v>
      </c>
      <c r="B535" s="118">
        <f t="shared" si="120"/>
        <v>534</v>
      </c>
      <c r="C535" s="121"/>
      <c r="D535" s="121" t="s">
        <v>711</v>
      </c>
      <c r="E535" s="121" t="s">
        <v>21</v>
      </c>
      <c r="F535" s="120" t="s">
        <v>863</v>
      </c>
      <c r="G535" s="120" t="s">
        <v>58</v>
      </c>
      <c r="H535" s="120" t="s">
        <v>243</v>
      </c>
      <c r="I535" s="120" t="s">
        <v>241</v>
      </c>
      <c r="J535" s="126" t="s">
        <v>43</v>
      </c>
      <c r="K535" s="126">
        <v>3</v>
      </c>
      <c r="L535" s="188">
        <v>43040</v>
      </c>
      <c r="M535" s="188">
        <v>43342</v>
      </c>
      <c r="N535" s="145">
        <f t="shared" si="117"/>
        <v>43.142857142857146</v>
      </c>
      <c r="O535" s="121" t="s">
        <v>1689</v>
      </c>
      <c r="P535" s="121">
        <v>3</v>
      </c>
      <c r="Q535" s="146">
        <f>IF(P535/K535&gt;1,100,+P535/K535*100)</f>
        <v>100</v>
      </c>
      <c r="R535" s="123">
        <f>+N535*Q535/100</f>
        <v>43.142857142857146</v>
      </c>
      <c r="S535" s="123">
        <f>IF(M535&lt;=$AG$1,R535,0)</f>
        <v>43.142857142857146</v>
      </c>
      <c r="T535" s="123">
        <f>IF($AG$1&gt;=M535,N535,0)</f>
        <v>43.142857142857146</v>
      </c>
      <c r="U535" s="121"/>
      <c r="V535" s="125" t="str">
        <f>IF(Q535=100,"CUMPLIDA",IF(M535-$AG$1&lt;0,"VENCIDA",IF(M535-$AG$1&lt;=30,"PRÓXIMA A VENCER",IF(Q535&gt;0,"CON AVANCE","EN TERMINO"))))</f>
        <v>CUMPLIDA</v>
      </c>
      <c r="W535" s="125" t="str">
        <f>IF(A535&lt;&gt;"",IF(AC535=1,"VENCIDO",IF(AC535=2,"PRÓXIMO A VENCER",IF(AC535=3,"EN TERMINO",IF(AC535=4,"CON AVANCE",IF(AC535=5,"CUMPLIDO",))))),"")</f>
        <v>CUMPLIDO</v>
      </c>
      <c r="X535" s="180" t="s">
        <v>147</v>
      </c>
      <c r="Y535" s="117" t="str">
        <f t="shared" si="118"/>
        <v>H83R14</v>
      </c>
      <c r="Z535" s="126">
        <f>IF(A535&lt;&gt;"",1,Z534+1)</f>
        <v>1</v>
      </c>
      <c r="AA535" s="126" t="str">
        <f t="shared" si="119"/>
        <v>H83R14 - 1</v>
      </c>
      <c r="AB535" s="127">
        <f t="shared" si="114"/>
        <v>5</v>
      </c>
      <c r="AC535" s="127">
        <f t="shared" si="115"/>
        <v>5</v>
      </c>
      <c r="AD535" s="127" t="str">
        <f>IF(A535&lt;&gt;"",MID(F535,1,FIND(" ",F535,1)-1),AD534)</f>
        <v>H83R14.</v>
      </c>
      <c r="AE535" s="127" t="str">
        <f t="shared" si="116"/>
        <v>H83R14</v>
      </c>
      <c r="AF535" s="183"/>
      <c r="AG535" s="183"/>
    </row>
    <row r="536" spans="1:33" s="184" customFormat="1" ht="350.1" customHeight="1" x14ac:dyDescent="0.2">
      <c r="A536" s="117">
        <f>IF(ISBLANK(D536),"",COUNTA($D$2:D536))</f>
        <v>425</v>
      </c>
      <c r="B536" s="118">
        <f t="shared" si="120"/>
        <v>535</v>
      </c>
      <c r="C536" s="121"/>
      <c r="D536" s="121" t="s">
        <v>711</v>
      </c>
      <c r="E536" s="121" t="s">
        <v>32</v>
      </c>
      <c r="F536" s="120" t="s">
        <v>1010</v>
      </c>
      <c r="G536" s="120" t="s">
        <v>69</v>
      </c>
      <c r="H536" s="120" t="s">
        <v>244</v>
      </c>
      <c r="I536" s="120" t="s">
        <v>241</v>
      </c>
      <c r="J536" s="126" t="s">
        <v>43</v>
      </c>
      <c r="K536" s="126">
        <v>3</v>
      </c>
      <c r="L536" s="188">
        <v>43040</v>
      </c>
      <c r="M536" s="188">
        <v>43342</v>
      </c>
      <c r="N536" s="145">
        <f t="shared" si="117"/>
        <v>43.142857142857146</v>
      </c>
      <c r="O536" s="121" t="s">
        <v>1689</v>
      </c>
      <c r="P536" s="121">
        <v>3</v>
      </c>
      <c r="Q536" s="146">
        <f>IF(P536/K536&gt;1,100,+P536/K536*100)</f>
        <v>100</v>
      </c>
      <c r="R536" s="123">
        <f>+N536*Q536/100</f>
        <v>43.142857142857146</v>
      </c>
      <c r="S536" s="123">
        <f>IF(M536&lt;=$AG$1,R536,0)</f>
        <v>43.142857142857146</v>
      </c>
      <c r="T536" s="123">
        <f>IF($AG$1&gt;=M536,N536,0)</f>
        <v>43.142857142857146</v>
      </c>
      <c r="U536" s="121"/>
      <c r="V536" s="125" t="str">
        <f>IF(Q536=100,"CUMPLIDA",IF(M536-$AG$1&lt;0,"VENCIDA",IF(M536-$AG$1&lt;=30,"PRÓXIMA A VENCER",IF(Q536&gt;0,"CON AVANCE","EN TERMINO"))))</f>
        <v>CUMPLIDA</v>
      </c>
      <c r="W536" s="125" t="str">
        <f>IF(A536&lt;&gt;"",IF(AC536=1,"VENCIDO",IF(AC536=2,"PRÓXIMO A VENCER",IF(AC536=3,"EN TERMINO",IF(AC536=4,"CON AVANCE",IF(AC536=5,"CUMPLIDO",))))),"")</f>
        <v>CUMPLIDO</v>
      </c>
      <c r="X536" s="180" t="s">
        <v>147</v>
      </c>
      <c r="Y536" s="117" t="str">
        <f t="shared" si="118"/>
        <v>H84R14</v>
      </c>
      <c r="Z536" s="126">
        <f>IF(A536&lt;&gt;"",1,Z535+1)</f>
        <v>1</v>
      </c>
      <c r="AA536" s="126" t="str">
        <f t="shared" si="119"/>
        <v>H84R14 - 1</v>
      </c>
      <c r="AB536" s="127">
        <f t="shared" si="114"/>
        <v>5</v>
      </c>
      <c r="AC536" s="127">
        <f t="shared" si="115"/>
        <v>5</v>
      </c>
      <c r="AD536" s="127" t="str">
        <f>IF(A536&lt;&gt;"",MID(F536,1,FIND(" ",F536,1)-1),AD535)</f>
        <v>H84R14.</v>
      </c>
      <c r="AE536" s="127" t="str">
        <f t="shared" si="116"/>
        <v>H84R14</v>
      </c>
      <c r="AF536" s="183"/>
      <c r="AG536" s="183"/>
    </row>
    <row r="537" spans="1:33" s="184" customFormat="1" ht="350.1" customHeight="1" x14ac:dyDescent="0.2">
      <c r="A537" s="117">
        <f>IF(ISBLANK(D537),"",COUNTA($D$2:D537))</f>
        <v>426</v>
      </c>
      <c r="B537" s="118">
        <f t="shared" si="120"/>
        <v>536</v>
      </c>
      <c r="C537" s="121"/>
      <c r="D537" s="121" t="s">
        <v>711</v>
      </c>
      <c r="E537" s="121" t="s">
        <v>21</v>
      </c>
      <c r="F537" s="120" t="s">
        <v>1011</v>
      </c>
      <c r="G537" s="120" t="s">
        <v>70</v>
      </c>
      <c r="H537" s="120" t="s">
        <v>245</v>
      </c>
      <c r="I537" s="120" t="s">
        <v>241</v>
      </c>
      <c r="J537" s="126" t="s">
        <v>43</v>
      </c>
      <c r="K537" s="126">
        <v>3</v>
      </c>
      <c r="L537" s="188">
        <v>43040</v>
      </c>
      <c r="M537" s="188">
        <v>43342</v>
      </c>
      <c r="N537" s="145">
        <f t="shared" si="117"/>
        <v>43.142857142857146</v>
      </c>
      <c r="O537" s="121" t="s">
        <v>1689</v>
      </c>
      <c r="P537" s="121">
        <v>3</v>
      </c>
      <c r="Q537" s="146">
        <f>IF(P537/K537&gt;1,100,+P537/K537*100)</f>
        <v>100</v>
      </c>
      <c r="R537" s="123">
        <f>+N537*Q537/100</f>
        <v>43.142857142857146</v>
      </c>
      <c r="S537" s="123">
        <f>IF(M537&lt;=$AG$1,R537,0)</f>
        <v>43.142857142857146</v>
      </c>
      <c r="T537" s="123">
        <f>IF($AG$1&gt;=M537,N537,0)</f>
        <v>43.142857142857146</v>
      </c>
      <c r="U537" s="121"/>
      <c r="V537" s="125" t="str">
        <f>IF(Q537=100,"CUMPLIDA",IF(M537-$AG$1&lt;0,"VENCIDA",IF(M537-$AG$1&lt;=30,"PRÓXIMA A VENCER",IF(Q537&gt;0,"CON AVANCE","EN TERMINO"))))</f>
        <v>CUMPLIDA</v>
      </c>
      <c r="W537" s="125" t="str">
        <f>IF(A537&lt;&gt;"",IF(AC537=1,"VENCIDO",IF(AC537=2,"PRÓXIMO A VENCER",IF(AC537=3,"EN TERMINO",IF(AC537=4,"CON AVANCE",IF(AC537=5,"CUMPLIDO",))))),"")</f>
        <v>CUMPLIDO</v>
      </c>
      <c r="X537" s="180" t="s">
        <v>147</v>
      </c>
      <c r="Y537" s="117" t="str">
        <f t="shared" si="118"/>
        <v>H85R14</v>
      </c>
      <c r="Z537" s="126">
        <f>IF(A537&lt;&gt;"",1,Z536+1)</f>
        <v>1</v>
      </c>
      <c r="AA537" s="126" t="str">
        <f t="shared" si="119"/>
        <v>H85R14 - 1</v>
      </c>
      <c r="AB537" s="127">
        <f t="shared" si="114"/>
        <v>5</v>
      </c>
      <c r="AC537" s="127">
        <f t="shared" si="115"/>
        <v>5</v>
      </c>
      <c r="AD537" s="127" t="str">
        <f>IF(A537&lt;&gt;"",MID(F537,1,FIND(" ",F537,1)-1),AD536)</f>
        <v>H85R14.</v>
      </c>
      <c r="AE537" s="127" t="str">
        <f t="shared" si="116"/>
        <v>H85R14</v>
      </c>
      <c r="AF537" s="183"/>
      <c r="AG537" s="183"/>
    </row>
    <row r="538" spans="1:33" s="184" customFormat="1" ht="350.1" customHeight="1" x14ac:dyDescent="0.2">
      <c r="A538" s="117">
        <f>IF(ISBLANK(D538),"",COUNTA($D$2:D538))</f>
        <v>427</v>
      </c>
      <c r="B538" s="118">
        <f t="shared" si="120"/>
        <v>537</v>
      </c>
      <c r="C538" s="121"/>
      <c r="D538" s="121" t="s">
        <v>711</v>
      </c>
      <c r="E538" s="121" t="s">
        <v>32</v>
      </c>
      <c r="F538" s="120" t="s">
        <v>1012</v>
      </c>
      <c r="G538" s="120" t="s">
        <v>72</v>
      </c>
      <c r="H538" s="120" t="s">
        <v>591</v>
      </c>
      <c r="I538" s="120" t="s">
        <v>592</v>
      </c>
      <c r="J538" s="121" t="s">
        <v>9</v>
      </c>
      <c r="K538" s="121">
        <v>1</v>
      </c>
      <c r="L538" s="158">
        <v>43040</v>
      </c>
      <c r="M538" s="158">
        <v>43099</v>
      </c>
      <c r="N538" s="145">
        <f t="shared" ref="N538:N575" si="121">(+M538-L538)/7</f>
        <v>8.4285714285714288</v>
      </c>
      <c r="O538" s="121" t="s">
        <v>1696</v>
      </c>
      <c r="P538" s="121">
        <v>1</v>
      </c>
      <c r="Q538" s="146">
        <f>IF(P538/K538&gt;1,100,+P538/K538*100)</f>
        <v>100</v>
      </c>
      <c r="R538" s="123">
        <f>+N538*Q538/100</f>
        <v>8.4285714285714288</v>
      </c>
      <c r="S538" s="123">
        <f>IF(M538&lt;=$AG$1,R538,0)</f>
        <v>8.4285714285714288</v>
      </c>
      <c r="T538" s="123">
        <f>IF($AG$1&gt;=M538,N538,0)</f>
        <v>8.4285714285714288</v>
      </c>
      <c r="U538" s="121"/>
      <c r="V538" s="125" t="str">
        <f>IF(Q538=100,"CUMPLIDA",IF(M538-$AG$1&lt;0,"VENCIDA",IF(M538-$AG$1&lt;=30,"PRÓXIMA A VENCER",IF(Q538&gt;0,"CON AVANCE","EN TERMINO"))))</f>
        <v>CUMPLIDA</v>
      </c>
      <c r="W538" s="125" t="str">
        <f>IF(A538&lt;&gt;"",IF(AC538=1,"VENCIDO",IF(AC538=2,"PRÓXIMO A VENCER",IF(AC538=3,"EN TERMINO",IF(AC538=4,"CON AVANCE",IF(AC538=5,"CUMPLIDO",))))),"")</f>
        <v>CUMPLIDO</v>
      </c>
      <c r="X538" s="180" t="s">
        <v>147</v>
      </c>
      <c r="Y538" s="117" t="str">
        <f t="shared" si="118"/>
        <v>H99R14</v>
      </c>
      <c r="Z538" s="126">
        <f>IF(A538&lt;&gt;"",1,Z537+1)</f>
        <v>1</v>
      </c>
      <c r="AA538" s="126" t="str">
        <f t="shared" si="119"/>
        <v>H99R14 - 1</v>
      </c>
      <c r="AB538" s="127">
        <f t="shared" si="114"/>
        <v>5</v>
      </c>
      <c r="AC538" s="127">
        <f t="shared" si="115"/>
        <v>5</v>
      </c>
      <c r="AD538" s="127" t="str">
        <f>IF(A538&lt;&gt;"",MID(F538,1,FIND(" ",F538,1)-1),AD537)</f>
        <v>H99R14.</v>
      </c>
      <c r="AE538" s="127" t="str">
        <f t="shared" si="116"/>
        <v>H99R14</v>
      </c>
      <c r="AF538" s="183"/>
      <c r="AG538" s="183"/>
    </row>
    <row r="539" spans="1:33" s="184" customFormat="1" ht="350.1" customHeight="1" x14ac:dyDescent="0.2">
      <c r="A539" s="117">
        <f>IF(ISBLANK(D539),"",COUNTA($D$2:D539))</f>
        <v>428</v>
      </c>
      <c r="B539" s="118">
        <f t="shared" si="120"/>
        <v>538</v>
      </c>
      <c r="C539" s="121"/>
      <c r="D539" s="121" t="s">
        <v>711</v>
      </c>
      <c r="E539" s="121" t="s">
        <v>32</v>
      </c>
      <c r="F539" s="120" t="s">
        <v>848</v>
      </c>
      <c r="G539" s="120" t="s">
        <v>73</v>
      </c>
      <c r="H539" s="120" t="s">
        <v>593</v>
      </c>
      <c r="I539" s="120" t="s">
        <v>594</v>
      </c>
      <c r="J539" s="121" t="s">
        <v>564</v>
      </c>
      <c r="K539" s="121">
        <v>1</v>
      </c>
      <c r="L539" s="158">
        <v>43040</v>
      </c>
      <c r="M539" s="158">
        <v>43099</v>
      </c>
      <c r="N539" s="145">
        <f t="shared" si="121"/>
        <v>8.4285714285714288</v>
      </c>
      <c r="O539" s="121" t="s">
        <v>1696</v>
      </c>
      <c r="P539" s="121">
        <v>1</v>
      </c>
      <c r="Q539" s="146">
        <f>IF(P539/K539&gt;1,100,+P539/K539*100)</f>
        <v>100</v>
      </c>
      <c r="R539" s="123">
        <f>+N539*Q539/100</f>
        <v>8.4285714285714288</v>
      </c>
      <c r="S539" s="123">
        <f>IF(M539&lt;=$AG$1,R539,0)</f>
        <v>8.4285714285714288</v>
      </c>
      <c r="T539" s="123">
        <f>IF($AG$1&gt;=M539,N539,0)</f>
        <v>8.4285714285714288</v>
      </c>
      <c r="U539" s="121"/>
      <c r="V539" s="125" t="str">
        <f>IF(Q539=100,"CUMPLIDA",IF(M539-$AG$1&lt;0,"VENCIDA",IF(M539-$AG$1&lt;=30,"PRÓXIMA A VENCER",IF(Q539&gt;0,"CON AVANCE","EN TERMINO"))))</f>
        <v>CUMPLIDA</v>
      </c>
      <c r="W539" s="125" t="str">
        <f>IF(A539&lt;&gt;"",IF(AC539=1,"VENCIDO",IF(AC539=2,"PRÓXIMO A VENCER",IF(AC539=3,"EN TERMINO",IF(AC539=4,"CON AVANCE",IF(AC539=5,"CUMPLIDO",))))),"")</f>
        <v>CUMPLIDO</v>
      </c>
      <c r="X539" s="180" t="s">
        <v>147</v>
      </c>
      <c r="Y539" s="117" t="str">
        <f t="shared" si="118"/>
        <v>H103R14</v>
      </c>
      <c r="Z539" s="126">
        <f>IF(A539&lt;&gt;"",1,Z538+1)</f>
        <v>1</v>
      </c>
      <c r="AA539" s="126" t="str">
        <f t="shared" si="119"/>
        <v>H103R14 - 1</v>
      </c>
      <c r="AB539" s="127">
        <f t="shared" si="114"/>
        <v>5</v>
      </c>
      <c r="AC539" s="127">
        <f t="shared" si="115"/>
        <v>5</v>
      </c>
      <c r="AD539" s="127" t="str">
        <f>IF(A539&lt;&gt;"",MID(F539,1,FIND(" ",F539,1)-1),AD538)</f>
        <v>H103R14.</v>
      </c>
      <c r="AE539" s="127" t="str">
        <f t="shared" si="116"/>
        <v>H103R14</v>
      </c>
      <c r="AF539" s="183"/>
      <c r="AG539" s="183"/>
    </row>
    <row r="540" spans="1:33" s="184" customFormat="1" ht="350.1" customHeight="1" x14ac:dyDescent="0.2">
      <c r="A540" s="117">
        <f>IF(ISBLANK(D540),"",COUNTA($D$2:D540))</f>
        <v>429</v>
      </c>
      <c r="B540" s="118">
        <f t="shared" si="120"/>
        <v>539</v>
      </c>
      <c r="C540" s="121"/>
      <c r="D540" s="121" t="s">
        <v>849</v>
      </c>
      <c r="E540" s="121" t="s">
        <v>33</v>
      </c>
      <c r="F540" s="120" t="s">
        <v>1784</v>
      </c>
      <c r="G540" s="120" t="s">
        <v>74</v>
      </c>
      <c r="H540" s="120" t="s">
        <v>593</v>
      </c>
      <c r="I540" s="120" t="s">
        <v>594</v>
      </c>
      <c r="J540" s="121" t="s">
        <v>564</v>
      </c>
      <c r="K540" s="121">
        <v>1</v>
      </c>
      <c r="L540" s="158">
        <v>43040</v>
      </c>
      <c r="M540" s="158">
        <v>43099</v>
      </c>
      <c r="N540" s="145">
        <f t="shared" si="121"/>
        <v>8.4285714285714288</v>
      </c>
      <c r="O540" s="121" t="s">
        <v>1696</v>
      </c>
      <c r="P540" s="121">
        <v>1</v>
      </c>
      <c r="Q540" s="146">
        <f>IF(P540/K540&gt;1,100,+P540/K540*100)</f>
        <v>100</v>
      </c>
      <c r="R540" s="123">
        <f>+N540*Q540/100</f>
        <v>8.4285714285714288</v>
      </c>
      <c r="S540" s="123">
        <f>IF(M540&lt;=$AG$1,R540,0)</f>
        <v>8.4285714285714288</v>
      </c>
      <c r="T540" s="123">
        <f>IF($AG$1&gt;=M540,N540,0)</f>
        <v>8.4285714285714288</v>
      </c>
      <c r="U540" s="121"/>
      <c r="V540" s="125" t="str">
        <f>IF(Q540=100,"CUMPLIDA",IF(M540-$AG$1&lt;0,"VENCIDA",IF(M540-$AG$1&lt;=30,"PRÓXIMA A VENCER",IF(Q540&gt;0,"CON AVANCE","EN TERMINO"))))</f>
        <v>CUMPLIDA</v>
      </c>
      <c r="W540" s="125" t="str">
        <f>IF(A540&lt;&gt;"",IF(AC540=1,"VENCIDO",IF(AC540=2,"PRÓXIMO A VENCER",IF(AC540=3,"EN TERMINO",IF(AC540=4,"CON AVANCE",IF(AC540=5,"CUMPLIDO",))))),"")</f>
        <v>CUMPLIDO</v>
      </c>
      <c r="X540" s="180" t="s">
        <v>147</v>
      </c>
      <c r="Y540" s="117" t="str">
        <f t="shared" si="118"/>
        <v>H104R14</v>
      </c>
      <c r="Z540" s="126">
        <f>IF(A540&lt;&gt;"",1,Z539+1)</f>
        <v>1</v>
      </c>
      <c r="AA540" s="126" t="str">
        <f t="shared" si="119"/>
        <v>H104R14 - 1</v>
      </c>
      <c r="AB540" s="127">
        <f t="shared" si="114"/>
        <v>5</v>
      </c>
      <c r="AC540" s="127">
        <f t="shared" si="115"/>
        <v>5</v>
      </c>
      <c r="AD540" s="127" t="str">
        <f>IF(A540&lt;&gt;"",MID(F540,1,FIND(" ",F540,1)-1),AD539)</f>
        <v>H104R14.</v>
      </c>
      <c r="AE540" s="127" t="str">
        <f t="shared" si="116"/>
        <v>H104R14</v>
      </c>
      <c r="AF540" s="183"/>
      <c r="AG540" s="183"/>
    </row>
    <row r="541" spans="1:33" s="184" customFormat="1" ht="350.1" customHeight="1" x14ac:dyDescent="0.2">
      <c r="A541" s="117">
        <f>IF(ISBLANK(D541),"",COUNTA($D$2:D541))</f>
        <v>430</v>
      </c>
      <c r="B541" s="118">
        <f t="shared" si="120"/>
        <v>540</v>
      </c>
      <c r="C541" s="121"/>
      <c r="D541" s="121" t="s">
        <v>832</v>
      </c>
      <c r="E541" s="121" t="s">
        <v>21</v>
      </c>
      <c r="F541" s="120" t="s">
        <v>850</v>
      </c>
      <c r="G541" s="120" t="s">
        <v>75</v>
      </c>
      <c r="H541" s="120" t="s">
        <v>595</v>
      </c>
      <c r="I541" s="120" t="s">
        <v>596</v>
      </c>
      <c r="J541" s="121" t="s">
        <v>71</v>
      </c>
      <c r="K541" s="121">
        <v>1</v>
      </c>
      <c r="L541" s="158">
        <v>43040</v>
      </c>
      <c r="M541" s="158">
        <v>43099</v>
      </c>
      <c r="N541" s="145">
        <f t="shared" si="121"/>
        <v>8.4285714285714288</v>
      </c>
      <c r="O541" s="121" t="s">
        <v>1696</v>
      </c>
      <c r="P541" s="121">
        <v>1</v>
      </c>
      <c r="Q541" s="146">
        <f>IF(P541/K541&gt;1,100,+P541/K541*100)</f>
        <v>100</v>
      </c>
      <c r="R541" s="123">
        <f>+N541*Q541/100</f>
        <v>8.4285714285714288</v>
      </c>
      <c r="S541" s="123">
        <f>IF(M541&lt;=$AG$1,R541,0)</f>
        <v>8.4285714285714288</v>
      </c>
      <c r="T541" s="123">
        <f>IF($AG$1&gt;=M541,N541,0)</f>
        <v>8.4285714285714288</v>
      </c>
      <c r="U541" s="121"/>
      <c r="V541" s="125" t="str">
        <f>IF(Q541=100,"CUMPLIDA",IF(M541-$AG$1&lt;0,"VENCIDA",IF(M541-$AG$1&lt;=30,"PRÓXIMA A VENCER",IF(Q541&gt;0,"CON AVANCE","EN TERMINO"))))</f>
        <v>CUMPLIDA</v>
      </c>
      <c r="W541" s="125" t="str">
        <f>IF(A541&lt;&gt;"",IF(AC541=1,"VENCIDO",IF(AC541=2,"PRÓXIMO A VENCER",IF(AC541=3,"EN TERMINO",IF(AC541=4,"CON AVANCE",IF(AC541=5,"CUMPLIDO",))))),"")</f>
        <v>CUMPLIDO</v>
      </c>
      <c r="X541" s="180" t="s">
        <v>147</v>
      </c>
      <c r="Y541" s="117" t="str">
        <f t="shared" si="118"/>
        <v>H108R14</v>
      </c>
      <c r="Z541" s="126">
        <f>IF(A541&lt;&gt;"",1,Z540+1)</f>
        <v>1</v>
      </c>
      <c r="AA541" s="126" t="str">
        <f t="shared" si="119"/>
        <v>H108R14 - 1</v>
      </c>
      <c r="AB541" s="127">
        <f t="shared" si="114"/>
        <v>5</v>
      </c>
      <c r="AC541" s="127">
        <f t="shared" si="115"/>
        <v>5</v>
      </c>
      <c r="AD541" s="127" t="str">
        <f>IF(A541&lt;&gt;"",MID(F541,1,FIND(" ",F541,1)-1),AD540)</f>
        <v>H108R14.</v>
      </c>
      <c r="AE541" s="127" t="str">
        <f t="shared" si="116"/>
        <v>H108R14</v>
      </c>
      <c r="AF541" s="183"/>
      <c r="AG541" s="183"/>
    </row>
    <row r="542" spans="1:33" s="184" customFormat="1" ht="350.1" customHeight="1" x14ac:dyDescent="0.2">
      <c r="A542" s="117">
        <f>IF(ISBLANK(D542),"",COUNTA($D$2:D542))</f>
        <v>431</v>
      </c>
      <c r="B542" s="118">
        <f t="shared" si="120"/>
        <v>541</v>
      </c>
      <c r="C542" s="121"/>
      <c r="D542" s="121" t="s">
        <v>711</v>
      </c>
      <c r="E542" s="121" t="s">
        <v>17</v>
      </c>
      <c r="F542" s="120" t="s">
        <v>385</v>
      </c>
      <c r="G542" s="120" t="s">
        <v>77</v>
      </c>
      <c r="H542" s="120" t="s">
        <v>1314</v>
      </c>
      <c r="I542" s="120" t="s">
        <v>1315</v>
      </c>
      <c r="J542" s="121" t="s">
        <v>384</v>
      </c>
      <c r="K542" s="121">
        <v>3</v>
      </c>
      <c r="L542" s="158">
        <v>44044</v>
      </c>
      <c r="M542" s="158">
        <v>44255</v>
      </c>
      <c r="N542" s="145">
        <f t="shared" si="121"/>
        <v>30.142857142857142</v>
      </c>
      <c r="O542" s="121" t="s">
        <v>1691</v>
      </c>
      <c r="P542" s="121">
        <v>3</v>
      </c>
      <c r="Q542" s="146">
        <f>IF(P542/K542&gt;1,100,+P542/K542*100)</f>
        <v>100</v>
      </c>
      <c r="R542" s="123">
        <f>+N542*Q542/100</f>
        <v>30.142857142857142</v>
      </c>
      <c r="S542" s="123">
        <f>IF(M542&lt;=$AG$1,R542,0)</f>
        <v>30.142857142857142</v>
      </c>
      <c r="T542" s="123">
        <f>IF($AG$1&gt;=M542,N542,0)</f>
        <v>30.142857142857142</v>
      </c>
      <c r="U542" s="121" t="s">
        <v>1527</v>
      </c>
      <c r="V542" s="125" t="str">
        <f>IF(Q542=100,"CUMPLIDA",IF(M542-$AG$1&lt;0,"VENCIDA",IF(M542-$AG$1&lt;=30,"PRÓXIMA A VENCER",IF(Q542&gt;0,"CON AVANCE","EN TERMINO"))))</f>
        <v>CUMPLIDA</v>
      </c>
      <c r="W542" s="125" t="str">
        <f>IF(A542&lt;&gt;"",IF(AC542=1,"VENCIDO",IF(AC542=2,"PRÓXIMO A VENCER",IF(AC542=3,"EN TERMINO",IF(AC542=4,"CON AVANCE",IF(AC542=5,"CUMPLIDO",))))),"")</f>
        <v>CUMPLIDO</v>
      </c>
      <c r="X542" s="180" t="s">
        <v>147</v>
      </c>
      <c r="Y542" s="117" t="str">
        <f t="shared" si="118"/>
        <v>H116R14</v>
      </c>
      <c r="Z542" s="126">
        <f>IF(A542&lt;&gt;"",1,Z541+1)</f>
        <v>1</v>
      </c>
      <c r="AA542" s="126" t="str">
        <f t="shared" si="119"/>
        <v>H116R14 - 1</v>
      </c>
      <c r="AB542" s="127">
        <f t="shared" si="114"/>
        <v>5</v>
      </c>
      <c r="AC542" s="127">
        <f t="shared" si="115"/>
        <v>5</v>
      </c>
      <c r="AD542" s="127" t="str">
        <f>IF(A542&lt;&gt;"",MID(F542,1,FIND(" ",F542,1)-1),AD541)</f>
        <v>H116R14.</v>
      </c>
      <c r="AE542" s="127" t="str">
        <f t="shared" si="116"/>
        <v>H116R14</v>
      </c>
      <c r="AF542" s="183"/>
      <c r="AG542" s="183"/>
    </row>
    <row r="543" spans="1:33" s="184" customFormat="1" ht="350.1" customHeight="1" x14ac:dyDescent="0.2">
      <c r="A543" s="117">
        <f>IF(ISBLANK(D543),"",COUNTA($D$2:D543))</f>
        <v>432</v>
      </c>
      <c r="B543" s="118">
        <f t="shared" si="120"/>
        <v>542</v>
      </c>
      <c r="C543" s="121"/>
      <c r="D543" s="121" t="s">
        <v>711</v>
      </c>
      <c r="E543" s="121" t="s">
        <v>76</v>
      </c>
      <c r="F543" s="120" t="s">
        <v>320</v>
      </c>
      <c r="G543" s="120" t="s">
        <v>77</v>
      </c>
      <c r="H543" s="120" t="s">
        <v>1316</v>
      </c>
      <c r="I543" s="120" t="s">
        <v>1317</v>
      </c>
      <c r="J543" s="121" t="s">
        <v>384</v>
      </c>
      <c r="K543" s="121">
        <v>3</v>
      </c>
      <c r="L543" s="158">
        <v>44044</v>
      </c>
      <c r="M543" s="158">
        <v>44255</v>
      </c>
      <c r="N543" s="145">
        <f t="shared" si="121"/>
        <v>30.142857142857142</v>
      </c>
      <c r="O543" s="121" t="s">
        <v>1691</v>
      </c>
      <c r="P543" s="121">
        <v>3</v>
      </c>
      <c r="Q543" s="146">
        <f>IF(P543/K543&gt;1,100,+P543/K543*100)</f>
        <v>100</v>
      </c>
      <c r="R543" s="123">
        <f>+N543*Q543/100</f>
        <v>30.142857142857142</v>
      </c>
      <c r="S543" s="123">
        <f>IF(M543&lt;=$AG$1,R543,0)</f>
        <v>30.142857142857142</v>
      </c>
      <c r="T543" s="123">
        <f>IF($AG$1&gt;=M543,N543,0)</f>
        <v>30.142857142857142</v>
      </c>
      <c r="U543" s="121" t="s">
        <v>1527</v>
      </c>
      <c r="V543" s="125" t="str">
        <f>IF(Q543=100,"CUMPLIDA",IF(M543-$AG$1&lt;0,"VENCIDA",IF(M543-$AG$1&lt;=30,"PRÓXIMA A VENCER",IF(Q543&gt;0,"CON AVANCE","EN TERMINO"))))</f>
        <v>CUMPLIDA</v>
      </c>
      <c r="W543" s="125" t="str">
        <f>IF(A543&lt;&gt;"",IF(AC543=1,"VENCIDO",IF(AC543=2,"PRÓXIMO A VENCER",IF(AC543=3,"EN TERMINO",IF(AC543=4,"CON AVANCE",IF(AC543=5,"CUMPLIDO",))))),"")</f>
        <v>CUMPLIDO</v>
      </c>
      <c r="X543" s="180" t="s">
        <v>147</v>
      </c>
      <c r="Y543" s="117" t="str">
        <f t="shared" si="118"/>
        <v>H118R14</v>
      </c>
      <c r="Z543" s="126">
        <f>IF(A543&lt;&gt;"",1,Z542+1)</f>
        <v>1</v>
      </c>
      <c r="AA543" s="126" t="str">
        <f t="shared" si="119"/>
        <v>H118R14 - 1</v>
      </c>
      <c r="AB543" s="127">
        <f t="shared" si="114"/>
        <v>5</v>
      </c>
      <c r="AC543" s="127">
        <f t="shared" si="115"/>
        <v>5</v>
      </c>
      <c r="AD543" s="127" t="str">
        <f>IF(A543&lt;&gt;"",MID(F543,1,FIND(" ",F543,1)-1),AD542)</f>
        <v>H118R14.</v>
      </c>
      <c r="AE543" s="127" t="str">
        <f t="shared" si="116"/>
        <v>H118R14</v>
      </c>
      <c r="AF543" s="183"/>
      <c r="AG543" s="183"/>
    </row>
    <row r="544" spans="1:33" s="184" customFormat="1" ht="350.1" customHeight="1" x14ac:dyDescent="0.2">
      <c r="A544" s="117">
        <f>IF(ISBLANK(D544),"",COUNTA($D$2:D544))</f>
        <v>433</v>
      </c>
      <c r="B544" s="118">
        <f t="shared" si="120"/>
        <v>543</v>
      </c>
      <c r="C544" s="121"/>
      <c r="D544" s="121" t="s">
        <v>711</v>
      </c>
      <c r="E544" s="121" t="s">
        <v>17</v>
      </c>
      <c r="F544" s="120" t="s">
        <v>322</v>
      </c>
      <c r="G544" s="120" t="s">
        <v>78</v>
      </c>
      <c r="H544" s="120" t="s">
        <v>1141</v>
      </c>
      <c r="I544" s="120" t="s">
        <v>1150</v>
      </c>
      <c r="J544" s="121" t="s">
        <v>18</v>
      </c>
      <c r="K544" s="121">
        <v>4</v>
      </c>
      <c r="L544" s="158">
        <v>43709</v>
      </c>
      <c r="M544" s="158">
        <v>44073</v>
      </c>
      <c r="N544" s="145">
        <f t="shared" si="121"/>
        <v>52</v>
      </c>
      <c r="O544" s="121" t="s">
        <v>1193</v>
      </c>
      <c r="P544" s="121">
        <v>0</v>
      </c>
      <c r="Q544" s="146">
        <f>IF(P544/K544&gt;1,100,+P544/K544*100)</f>
        <v>0</v>
      </c>
      <c r="R544" s="123">
        <f>+N544*Q544/100</f>
        <v>0</v>
      </c>
      <c r="S544" s="123">
        <f>IF(M544&lt;=$AG$1,R544,0)</f>
        <v>0</v>
      </c>
      <c r="T544" s="123">
        <f>IF($AG$1&gt;=M544,N544,0)</f>
        <v>52</v>
      </c>
      <c r="U544" s="121" t="s">
        <v>1527</v>
      </c>
      <c r="V544" s="125" t="str">
        <f>IF(Q544=100,"CUMPLIDA",IF(M544-$AG$1&lt;0,"VENCIDA",IF(M544-$AG$1&lt;=30,"PRÓXIMA A VENCER",IF(Q544&gt;0,"CON AVANCE","EN TERMINO"))))</f>
        <v>VENCIDA</v>
      </c>
      <c r="W544" s="125" t="str">
        <f>IF(A544&lt;&gt;"",IF(AC544=1,"VENCIDO",IF(AC544=2,"PRÓXIMO A VENCER",IF(AC544=3,"EN TERMINO",IF(AC544=4,"CON AVANCE",IF(AC544=5,"CUMPLIDO",))))),"")</f>
        <v>VENCIDO</v>
      </c>
      <c r="X544" s="180" t="s">
        <v>147</v>
      </c>
      <c r="Y544" s="117" t="str">
        <f t="shared" si="118"/>
        <v>H119R14</v>
      </c>
      <c r="Z544" s="126">
        <f>IF(A544&lt;&gt;"",1,Z543+1)</f>
        <v>1</v>
      </c>
      <c r="AA544" s="126" t="str">
        <f t="shared" si="119"/>
        <v>H119R14 - 1</v>
      </c>
      <c r="AB544" s="127">
        <f t="shared" si="114"/>
        <v>1</v>
      </c>
      <c r="AC544" s="127">
        <f t="shared" si="115"/>
        <v>1</v>
      </c>
      <c r="AD544" s="127" t="str">
        <f>IF(A544&lt;&gt;"",MID(F544,1,FIND(" ",F544,1)-1),AD543)</f>
        <v>H119R14.</v>
      </c>
      <c r="AE544" s="127" t="str">
        <f t="shared" si="116"/>
        <v>H119R14</v>
      </c>
      <c r="AF544" s="183"/>
      <c r="AG544" s="183"/>
    </row>
    <row r="545" spans="1:33" s="184" customFormat="1" ht="350.1" customHeight="1" x14ac:dyDescent="0.2">
      <c r="A545" s="117">
        <f>IF(ISBLANK(D545),"",COUNTA($D$2:D545))</f>
        <v>434</v>
      </c>
      <c r="B545" s="118">
        <f t="shared" si="120"/>
        <v>544</v>
      </c>
      <c r="C545" s="121"/>
      <c r="D545" s="121" t="s">
        <v>829</v>
      </c>
      <c r="E545" s="121" t="s">
        <v>17</v>
      </c>
      <c r="F545" s="120" t="s">
        <v>1992</v>
      </c>
      <c r="G545" s="120" t="s">
        <v>372</v>
      </c>
      <c r="H545" s="120" t="s">
        <v>1994</v>
      </c>
      <c r="I545" s="120" t="s">
        <v>1995</v>
      </c>
      <c r="J545" s="121" t="s">
        <v>9</v>
      </c>
      <c r="K545" s="121">
        <v>1</v>
      </c>
      <c r="L545" s="158">
        <v>44743</v>
      </c>
      <c r="M545" s="158">
        <v>44926</v>
      </c>
      <c r="N545" s="145">
        <f t="shared" si="121"/>
        <v>26.142857142857142</v>
      </c>
      <c r="O545" s="121" t="s">
        <v>1691</v>
      </c>
      <c r="P545" s="121">
        <v>0.5</v>
      </c>
      <c r="Q545" s="146">
        <f>IF(P545/K545&gt;1,100,+P545/K545*100)</f>
        <v>50</v>
      </c>
      <c r="R545" s="123">
        <f>+N545*Q545/100</f>
        <v>13.071428571428571</v>
      </c>
      <c r="S545" s="123">
        <f>IF(M545&lt;=$AG$1,R545,0)</f>
        <v>13.071428571428571</v>
      </c>
      <c r="T545" s="123">
        <f>IF($AG$1&gt;=M545,N545,0)</f>
        <v>26.142857142857142</v>
      </c>
      <c r="U545" s="121"/>
      <c r="V545" s="125" t="str">
        <f>IF(Q545=100,"CUMPLIDA",IF(M545-$AG$1&lt;0,"VENCIDA",IF(M545-$AG$1&lt;=30,"PRÓXIMA A VENCER",IF(Q545&gt;0,"CON AVANCE","EN TERMINO"))))</f>
        <v>VENCIDA</v>
      </c>
      <c r="W545" s="125" t="str">
        <f>IF(A545&lt;&gt;"",IF(AC545=1,"VENCIDO",IF(AC545=2,"PRÓXIMO A VENCER",IF(AC545=3,"EN TERMINO",IF(AC545=4,"CON AVANCE",IF(AC545=5,"CUMPLIDO",))))),"")</f>
        <v>VENCIDO</v>
      </c>
      <c r="X545" s="180" t="s">
        <v>147</v>
      </c>
      <c r="Y545" s="117" t="str">
        <f t="shared" si="118"/>
        <v>H121R14</v>
      </c>
      <c r="Z545" s="126">
        <f>IF(A545&lt;&gt;"",1,Z544+1)</f>
        <v>1</v>
      </c>
      <c r="AA545" s="126" t="str">
        <f t="shared" si="119"/>
        <v>H121R14 - 1</v>
      </c>
      <c r="AB545" s="127">
        <f t="shared" si="114"/>
        <v>1</v>
      </c>
      <c r="AC545" s="127">
        <f t="shared" si="115"/>
        <v>1</v>
      </c>
      <c r="AD545" s="127" t="str">
        <f>IF(A545&lt;&gt;"",MID(F545,1,FIND(" ",F545,1)-1),AD544)</f>
        <v>H121R14.</v>
      </c>
      <c r="AE545" s="127" t="str">
        <f t="shared" si="116"/>
        <v>H121R14</v>
      </c>
      <c r="AF545" s="183"/>
      <c r="AG545" s="183"/>
    </row>
    <row r="546" spans="1:33" s="184" customFormat="1" ht="350.1" customHeight="1" x14ac:dyDescent="0.2">
      <c r="A546" s="117" t="str">
        <f>IF(ISBLANK(D546),"",COUNTA($D$2:D546))</f>
        <v/>
      </c>
      <c r="B546" s="118">
        <f t="shared" si="120"/>
        <v>545</v>
      </c>
      <c r="C546" s="121"/>
      <c r="D546" s="121"/>
      <c r="E546" s="121" t="s">
        <v>17</v>
      </c>
      <c r="F546" s="120" t="s">
        <v>1993</v>
      </c>
      <c r="G546" s="120" t="s">
        <v>372</v>
      </c>
      <c r="H546" s="120" t="s">
        <v>1996</v>
      </c>
      <c r="I546" s="120" t="s">
        <v>1997</v>
      </c>
      <c r="J546" s="121" t="s">
        <v>8</v>
      </c>
      <c r="K546" s="121">
        <v>1</v>
      </c>
      <c r="L546" s="158">
        <v>44743</v>
      </c>
      <c r="M546" s="158">
        <v>44926</v>
      </c>
      <c r="N546" s="145">
        <f t="shared" si="121"/>
        <v>26.142857142857142</v>
      </c>
      <c r="O546" s="121" t="s">
        <v>1691</v>
      </c>
      <c r="P546" s="121">
        <v>0</v>
      </c>
      <c r="Q546" s="146">
        <f>IF(P546/K546&gt;1,100,+P546/K546*100)</f>
        <v>0</v>
      </c>
      <c r="R546" s="123">
        <f>+N546*Q546/100</f>
        <v>0</v>
      </c>
      <c r="S546" s="123">
        <f>IF(M546&lt;=$AG$1,R546,0)</f>
        <v>0</v>
      </c>
      <c r="T546" s="123">
        <f>IF($AG$1&gt;=M546,N546,0)</f>
        <v>26.142857142857142</v>
      </c>
      <c r="U546" s="121"/>
      <c r="V546" s="125" t="str">
        <f>IF(Q546=100,"CUMPLIDA",IF(M546-$AG$1&lt;0,"VENCIDA",IF(M546-$AG$1&lt;=30,"PRÓXIMA A VENCER",IF(Q546&gt;0,"CON AVANCE","EN TERMINO"))))</f>
        <v>VENCIDA</v>
      </c>
      <c r="W546" s="125" t="str">
        <f>IF(A546&lt;&gt;"",IF(AC546=1,"VENCIDO",IF(AC546=2,"PRÓXIMO A VENCER",IF(AC546=3,"EN TERMINO",IF(AC546=4,"CON AVANCE",IF(AC546=5,"CUMPLIDO",))))),"")</f>
        <v/>
      </c>
      <c r="X546" s="180" t="s">
        <v>147</v>
      </c>
      <c r="Y546" s="117" t="str">
        <f t="shared" si="118"/>
        <v>H121R14</v>
      </c>
      <c r="Z546" s="126">
        <f>IF(A546&lt;&gt;"",1,Z545+1)</f>
        <v>2</v>
      </c>
      <c r="AA546" s="126" t="str">
        <f t="shared" si="119"/>
        <v>H121R14 - 2</v>
      </c>
      <c r="AB546" s="127">
        <f t="shared" si="114"/>
        <v>1</v>
      </c>
      <c r="AC546" s="127">
        <f t="shared" si="115"/>
        <v>1</v>
      </c>
      <c r="AD546" s="127" t="str">
        <f>IF(A546&lt;&gt;"",MID(F546,1,FIND(" ",F546,1)-1),AD545)</f>
        <v>H121R14.</v>
      </c>
      <c r="AE546" s="127" t="str">
        <f t="shared" si="116"/>
        <v>H121R14</v>
      </c>
      <c r="AF546" s="183"/>
      <c r="AG546" s="183"/>
    </row>
    <row r="547" spans="1:33" s="184" customFormat="1" ht="350.1" customHeight="1" x14ac:dyDescent="0.2">
      <c r="A547" s="117">
        <f>IF(ISBLANK(D547),"",COUNTA($D$2:D547))</f>
        <v>435</v>
      </c>
      <c r="B547" s="118">
        <f t="shared" si="120"/>
        <v>546</v>
      </c>
      <c r="C547" s="121"/>
      <c r="D547" s="121" t="s">
        <v>711</v>
      </c>
      <c r="E547" s="121" t="s">
        <v>17</v>
      </c>
      <c r="F547" s="120" t="s">
        <v>1998</v>
      </c>
      <c r="G547" s="120" t="s">
        <v>372</v>
      </c>
      <c r="H547" s="120" t="s">
        <v>2001</v>
      </c>
      <c r="I547" s="120" t="s">
        <v>2002</v>
      </c>
      <c r="J547" s="121" t="s">
        <v>2003</v>
      </c>
      <c r="K547" s="121">
        <v>1</v>
      </c>
      <c r="L547" s="158">
        <v>44743</v>
      </c>
      <c r="M547" s="158">
        <v>44926</v>
      </c>
      <c r="N547" s="145">
        <f t="shared" si="121"/>
        <v>26.142857142857142</v>
      </c>
      <c r="O547" s="121" t="s">
        <v>1691</v>
      </c>
      <c r="P547" s="121">
        <v>1</v>
      </c>
      <c r="Q547" s="146">
        <f>IF(P547/K547&gt;1,100,+P547/K547*100)</f>
        <v>100</v>
      </c>
      <c r="R547" s="123">
        <f>+N547*Q547/100</f>
        <v>26.142857142857142</v>
      </c>
      <c r="S547" s="123">
        <f>IF(M547&lt;=$AG$1,R547,0)</f>
        <v>26.142857142857142</v>
      </c>
      <c r="T547" s="123">
        <f>IF($AG$1&gt;=M547,N547,0)</f>
        <v>26.142857142857142</v>
      </c>
      <c r="U547" s="121"/>
      <c r="V547" s="125" t="str">
        <f>IF(Q547=100,"CUMPLIDA",IF(M547-$AG$1&lt;0,"VENCIDA",IF(M547-$AG$1&lt;=30,"PRÓXIMA A VENCER",IF(Q547&gt;0,"CON AVANCE","EN TERMINO"))))</f>
        <v>CUMPLIDA</v>
      </c>
      <c r="W547" s="125" t="str">
        <f>IF(A547&lt;&gt;"",IF(AC547=1,"VENCIDO",IF(AC547=2,"PRÓXIMO A VENCER",IF(AC547=3,"EN TERMINO",IF(AC547=4,"CON AVANCE",IF(AC547=5,"CUMPLIDO",))))),"")</f>
        <v>VENCIDO</v>
      </c>
      <c r="X547" s="180" t="s">
        <v>147</v>
      </c>
      <c r="Y547" s="117" t="str">
        <f t="shared" si="118"/>
        <v>H122R14</v>
      </c>
      <c r="Z547" s="126">
        <f>IF(A547&lt;&gt;"",1,Z546+1)</f>
        <v>1</v>
      </c>
      <c r="AA547" s="126" t="str">
        <f t="shared" si="119"/>
        <v>H122R14 - 1</v>
      </c>
      <c r="AB547" s="127">
        <f t="shared" si="114"/>
        <v>5</v>
      </c>
      <c r="AC547" s="127">
        <f t="shared" si="115"/>
        <v>1</v>
      </c>
      <c r="AD547" s="127" t="str">
        <f>IF(A547&lt;&gt;"",MID(F547,1,FIND(" ",F547,1)-1),AD546)</f>
        <v>H122R14.</v>
      </c>
      <c r="AE547" s="127" t="str">
        <f t="shared" si="116"/>
        <v>H122R14</v>
      </c>
      <c r="AF547" s="183"/>
      <c r="AG547" s="183"/>
    </row>
    <row r="548" spans="1:33" s="184" customFormat="1" ht="350.1" customHeight="1" x14ac:dyDescent="0.2">
      <c r="A548" s="117" t="str">
        <f>IF(ISBLANK(D548),"",COUNTA($D$2:D548))</f>
        <v/>
      </c>
      <c r="B548" s="118">
        <f t="shared" si="120"/>
        <v>547</v>
      </c>
      <c r="C548" s="121"/>
      <c r="D548" s="121"/>
      <c r="E548" s="121" t="s">
        <v>17</v>
      </c>
      <c r="F548" s="120" t="s">
        <v>1999</v>
      </c>
      <c r="G548" s="120" t="s">
        <v>372</v>
      </c>
      <c r="H548" s="120" t="s">
        <v>2009</v>
      </c>
      <c r="I548" s="120" t="s">
        <v>2004</v>
      </c>
      <c r="J548" s="121" t="s">
        <v>2005</v>
      </c>
      <c r="K548" s="121">
        <v>1</v>
      </c>
      <c r="L548" s="158">
        <v>44743</v>
      </c>
      <c r="M548" s="158">
        <v>44926</v>
      </c>
      <c r="N548" s="145">
        <f t="shared" si="121"/>
        <v>26.142857142857142</v>
      </c>
      <c r="O548" s="121" t="s">
        <v>1691</v>
      </c>
      <c r="P548" s="121">
        <v>0</v>
      </c>
      <c r="Q548" s="146">
        <f>IF(P548/K548&gt;1,100,+P548/K548*100)</f>
        <v>0</v>
      </c>
      <c r="R548" s="123">
        <f>+N548*Q548/100</f>
        <v>0</v>
      </c>
      <c r="S548" s="123">
        <f>IF(M548&lt;=$AG$1,R548,0)</f>
        <v>0</v>
      </c>
      <c r="T548" s="123">
        <f>IF($AG$1&gt;=M548,N548,0)</f>
        <v>26.142857142857142</v>
      </c>
      <c r="U548" s="121"/>
      <c r="V548" s="125" t="str">
        <f>IF(Q548=100,"CUMPLIDA",IF(M548-$AG$1&lt;0,"VENCIDA",IF(M548-$AG$1&lt;=30,"PRÓXIMA A VENCER",IF(Q548&gt;0,"CON AVANCE","EN TERMINO"))))</f>
        <v>VENCIDA</v>
      </c>
      <c r="W548" s="125" t="str">
        <f>IF(A548&lt;&gt;"",IF(AC548=1,"VENCIDO",IF(AC548=2,"PRÓXIMO A VENCER",IF(AC548=3,"EN TERMINO",IF(AC548=4,"CON AVANCE",IF(AC548=5,"CUMPLIDO",))))),"")</f>
        <v/>
      </c>
      <c r="X548" s="180" t="s">
        <v>147</v>
      </c>
      <c r="Y548" s="117" t="str">
        <f t="shared" si="118"/>
        <v>H122R14</v>
      </c>
      <c r="Z548" s="126">
        <f>IF(A548&lt;&gt;"",1,Z547+1)</f>
        <v>2</v>
      </c>
      <c r="AA548" s="126" t="str">
        <f t="shared" si="119"/>
        <v>H122R14 - 2</v>
      </c>
      <c r="AB548" s="127">
        <f t="shared" si="114"/>
        <v>1</v>
      </c>
      <c r="AC548" s="127">
        <f t="shared" si="115"/>
        <v>1</v>
      </c>
      <c r="AD548" s="127" t="str">
        <f>IF(A548&lt;&gt;"",MID(F548,1,FIND(" ",F548,1)-1),AD547)</f>
        <v>H122R14.</v>
      </c>
      <c r="AE548" s="127" t="str">
        <f t="shared" si="116"/>
        <v>H122R14</v>
      </c>
      <c r="AF548" s="183"/>
      <c r="AG548" s="183"/>
    </row>
    <row r="549" spans="1:33" s="184" customFormat="1" ht="350.1" customHeight="1" x14ac:dyDescent="0.2">
      <c r="A549" s="117" t="str">
        <f>IF(ISBLANK(D549),"",COUNTA($D$2:D549))</f>
        <v/>
      </c>
      <c r="B549" s="118">
        <f t="shared" si="120"/>
        <v>548</v>
      </c>
      <c r="C549" s="121"/>
      <c r="D549" s="121"/>
      <c r="E549" s="121" t="s">
        <v>17</v>
      </c>
      <c r="F549" s="120" t="s">
        <v>2000</v>
      </c>
      <c r="G549" s="120" t="s">
        <v>372</v>
      </c>
      <c r="H549" s="120" t="s">
        <v>2006</v>
      </c>
      <c r="I549" s="120" t="s">
        <v>2007</v>
      </c>
      <c r="J549" s="121" t="s">
        <v>2008</v>
      </c>
      <c r="K549" s="121">
        <v>1</v>
      </c>
      <c r="L549" s="158">
        <v>44743</v>
      </c>
      <c r="M549" s="158">
        <v>44926</v>
      </c>
      <c r="N549" s="145">
        <f t="shared" si="121"/>
        <v>26.142857142857142</v>
      </c>
      <c r="O549" s="121" t="s">
        <v>1691</v>
      </c>
      <c r="P549" s="121">
        <v>1</v>
      </c>
      <c r="Q549" s="146">
        <f>IF(P549/K549&gt;1,100,+P549/K549*100)</f>
        <v>100</v>
      </c>
      <c r="R549" s="123">
        <f>+N549*Q549/100</f>
        <v>26.142857142857142</v>
      </c>
      <c r="S549" s="123">
        <f>IF(M549&lt;=$AG$1,R549,0)</f>
        <v>26.142857142857142</v>
      </c>
      <c r="T549" s="123">
        <f>IF($AG$1&gt;=M549,N549,0)</f>
        <v>26.142857142857142</v>
      </c>
      <c r="U549" s="121"/>
      <c r="V549" s="125" t="str">
        <f>IF(Q549=100,"CUMPLIDA",IF(M549-$AG$1&lt;0,"VENCIDA",IF(M549-$AG$1&lt;=30,"PRÓXIMA A VENCER",IF(Q549&gt;0,"CON AVANCE","EN TERMINO"))))</f>
        <v>CUMPLIDA</v>
      </c>
      <c r="W549" s="125" t="str">
        <f>IF(A549&lt;&gt;"",IF(AC549=1,"VENCIDO",IF(AC549=2,"PRÓXIMO A VENCER",IF(AC549=3,"EN TERMINO",IF(AC549=4,"CON AVANCE",IF(AC549=5,"CUMPLIDO",))))),"")</f>
        <v/>
      </c>
      <c r="X549" s="180" t="s">
        <v>147</v>
      </c>
      <c r="Y549" s="117" t="str">
        <f t="shared" si="118"/>
        <v>H122R14</v>
      </c>
      <c r="Z549" s="126">
        <f>IF(A549&lt;&gt;"",1,Z548+1)</f>
        <v>3</v>
      </c>
      <c r="AA549" s="126" t="str">
        <f t="shared" si="119"/>
        <v>H122R14 - 3</v>
      </c>
      <c r="AB549" s="127">
        <f t="shared" si="114"/>
        <v>5</v>
      </c>
      <c r="AC549" s="127">
        <f t="shared" si="115"/>
        <v>5</v>
      </c>
      <c r="AD549" s="127" t="str">
        <f>IF(A549&lt;&gt;"",MID(F549,1,FIND(" ",F549,1)-1),AD548)</f>
        <v>H122R14.</v>
      </c>
      <c r="AE549" s="127" t="str">
        <f t="shared" si="116"/>
        <v>H122R14</v>
      </c>
      <c r="AF549" s="183"/>
      <c r="AG549" s="183"/>
    </row>
    <row r="550" spans="1:33" s="184" customFormat="1" ht="350.1" customHeight="1" x14ac:dyDescent="0.2">
      <c r="A550" s="117">
        <f>IF(ISBLANK(D550),"",COUNTA($D$2:D550))</f>
        <v>436</v>
      </c>
      <c r="B550" s="118">
        <f t="shared" si="120"/>
        <v>549</v>
      </c>
      <c r="C550" s="121"/>
      <c r="D550" s="121" t="s">
        <v>829</v>
      </c>
      <c r="E550" s="121" t="s">
        <v>80</v>
      </c>
      <c r="F550" s="120" t="s">
        <v>340</v>
      </c>
      <c r="G550" s="120" t="s">
        <v>323</v>
      </c>
      <c r="H550" s="120" t="s">
        <v>634</v>
      </c>
      <c r="I550" s="120" t="s">
        <v>316</v>
      </c>
      <c r="J550" s="121" t="s">
        <v>43</v>
      </c>
      <c r="K550" s="121">
        <v>4</v>
      </c>
      <c r="L550" s="158">
        <v>43040</v>
      </c>
      <c r="M550" s="158">
        <v>43403</v>
      </c>
      <c r="N550" s="145">
        <f t="shared" si="121"/>
        <v>51.857142857142854</v>
      </c>
      <c r="O550" s="121" t="s">
        <v>313</v>
      </c>
      <c r="P550" s="121">
        <v>4</v>
      </c>
      <c r="Q550" s="146">
        <f>IF(P550/K550&gt;1,100,+P550/K550*100)</f>
        <v>100</v>
      </c>
      <c r="R550" s="123">
        <f>+N550*Q550/100</f>
        <v>51.857142857142854</v>
      </c>
      <c r="S550" s="123">
        <f>IF(M550&lt;=$AG$1,R550,0)</f>
        <v>51.857142857142854</v>
      </c>
      <c r="T550" s="123">
        <f>IF($AG$1&gt;=M550,N550,0)</f>
        <v>51.857142857142854</v>
      </c>
      <c r="U550" s="121" t="s">
        <v>1527</v>
      </c>
      <c r="V550" s="125" t="str">
        <f>IF(Q550=100,"CUMPLIDA",IF(M550-$AG$1&lt;0,"VENCIDA",IF(M550-$AG$1&lt;=30,"PRÓXIMA A VENCER",IF(Q550&gt;0,"CON AVANCE","EN TERMINO"))))</f>
        <v>CUMPLIDA</v>
      </c>
      <c r="W550" s="125" t="str">
        <f>IF(A550&lt;&gt;"",IF(AC550=1,"VENCIDO",IF(AC550=2,"PRÓXIMO A VENCER",IF(AC550=3,"EN TERMINO",IF(AC550=4,"CON AVANCE",IF(AC550=5,"CUMPLIDO",))))),"")</f>
        <v>VENCIDO</v>
      </c>
      <c r="X550" s="180" t="s">
        <v>147</v>
      </c>
      <c r="Y550" s="117" t="str">
        <f t="shared" si="118"/>
        <v>H123R14</v>
      </c>
      <c r="Z550" s="126">
        <f>IF(A550&lt;&gt;"",1,Z549+1)</f>
        <v>1</v>
      </c>
      <c r="AA550" s="126" t="str">
        <f t="shared" si="119"/>
        <v>H123R14 - 1</v>
      </c>
      <c r="AB550" s="127">
        <f t="shared" si="114"/>
        <v>5</v>
      </c>
      <c r="AC550" s="127">
        <f t="shared" si="115"/>
        <v>1</v>
      </c>
      <c r="AD550" s="127" t="str">
        <f>IF(A550&lt;&gt;"",MID(F550,1,FIND(" ",F550,1)-1),AD549)</f>
        <v>H123R14.</v>
      </c>
      <c r="AE550" s="127" t="str">
        <f t="shared" si="116"/>
        <v>H123R14</v>
      </c>
      <c r="AF550" s="183"/>
      <c r="AG550" s="183"/>
    </row>
    <row r="551" spans="1:33" s="184" customFormat="1" ht="350.1" customHeight="1" x14ac:dyDescent="0.2">
      <c r="A551" s="117" t="str">
        <f>IF(ISBLANK(D551),"",COUNTA($D$2:D551))</f>
        <v/>
      </c>
      <c r="B551" s="118">
        <f t="shared" si="120"/>
        <v>550</v>
      </c>
      <c r="C551" s="121"/>
      <c r="D551" s="121"/>
      <c r="E551" s="121" t="s">
        <v>80</v>
      </c>
      <c r="F551" s="120" t="s">
        <v>341</v>
      </c>
      <c r="G551" s="120" t="s">
        <v>323</v>
      </c>
      <c r="H551" s="120" t="s">
        <v>1148</v>
      </c>
      <c r="I551" s="121" t="s">
        <v>1143</v>
      </c>
      <c r="J551" s="121" t="s">
        <v>1144</v>
      </c>
      <c r="K551" s="121">
        <v>1</v>
      </c>
      <c r="L551" s="158">
        <v>43859</v>
      </c>
      <c r="M551" s="158">
        <v>43921</v>
      </c>
      <c r="N551" s="145">
        <f t="shared" si="121"/>
        <v>8.8571428571428577</v>
      </c>
      <c r="O551" s="121" t="s">
        <v>331</v>
      </c>
      <c r="P551" s="121">
        <v>1</v>
      </c>
      <c r="Q551" s="146">
        <f>IF(P551/K551&gt;1,100,+P551/K551*100)</f>
        <v>100</v>
      </c>
      <c r="R551" s="123">
        <f>+N551*Q551/100</f>
        <v>8.8571428571428577</v>
      </c>
      <c r="S551" s="123">
        <f>IF(M551&lt;=$AG$1,R551,0)</f>
        <v>8.8571428571428577</v>
      </c>
      <c r="T551" s="123">
        <f>IF($AG$1&gt;=M551,N551,0)</f>
        <v>8.8571428571428577</v>
      </c>
      <c r="U551" s="121" t="s">
        <v>1527</v>
      </c>
      <c r="V551" s="125" t="str">
        <f>IF(Q551=100,"CUMPLIDA",IF(M551-$AG$1&lt;0,"VENCIDA",IF(M551-$AG$1&lt;=30,"PRÓXIMA A VENCER",IF(Q551&gt;0,"CON AVANCE","EN TERMINO"))))</f>
        <v>CUMPLIDA</v>
      </c>
      <c r="W551" s="125" t="str">
        <f>IF(A551&lt;&gt;"",IF(AC551=1,"VENCIDO",IF(AC551=2,"PRÓXIMO A VENCER",IF(AC551=3,"EN TERMINO",IF(AC551=4,"CON AVANCE",IF(AC551=5,"CUMPLIDO",))))),"")</f>
        <v/>
      </c>
      <c r="X551" s="180" t="s">
        <v>147</v>
      </c>
      <c r="Y551" s="117" t="str">
        <f t="shared" si="118"/>
        <v>H123R14</v>
      </c>
      <c r="Z551" s="126">
        <f>IF(A551&lt;&gt;"",1,Z550+1)</f>
        <v>2</v>
      </c>
      <c r="AA551" s="126" t="str">
        <f t="shared" si="119"/>
        <v>H123R14 - 2</v>
      </c>
      <c r="AB551" s="127">
        <f t="shared" si="114"/>
        <v>5</v>
      </c>
      <c r="AC551" s="127">
        <f t="shared" si="115"/>
        <v>1</v>
      </c>
      <c r="AD551" s="127" t="str">
        <f>IF(A551&lt;&gt;"",MID(F551,1,FIND(" ",F551,1)-1),AD550)</f>
        <v>H123R14.</v>
      </c>
      <c r="AE551" s="127" t="str">
        <f t="shared" si="116"/>
        <v>H123R14</v>
      </c>
      <c r="AF551" s="183"/>
      <c r="AG551" s="183"/>
    </row>
    <row r="552" spans="1:33" s="184" customFormat="1" ht="350.1" customHeight="1" x14ac:dyDescent="0.2">
      <c r="A552" s="117" t="str">
        <f>IF(ISBLANK(D552),"",COUNTA($D$2:D552))</f>
        <v/>
      </c>
      <c r="B552" s="118">
        <f t="shared" si="120"/>
        <v>551</v>
      </c>
      <c r="C552" s="121"/>
      <c r="D552" s="121"/>
      <c r="E552" s="121" t="s">
        <v>80</v>
      </c>
      <c r="F552" s="120" t="s">
        <v>373</v>
      </c>
      <c r="G552" s="120" t="s">
        <v>323</v>
      </c>
      <c r="H552" s="120" t="s">
        <v>2010</v>
      </c>
      <c r="I552" s="120" t="s">
        <v>1990</v>
      </c>
      <c r="J552" s="121" t="s">
        <v>1991</v>
      </c>
      <c r="K552" s="121">
        <v>5</v>
      </c>
      <c r="L552" s="158">
        <v>44743</v>
      </c>
      <c r="M552" s="158">
        <v>44926</v>
      </c>
      <c r="N552" s="145">
        <f t="shared" si="121"/>
        <v>26.142857142857142</v>
      </c>
      <c r="O552" s="121" t="s">
        <v>1691</v>
      </c>
      <c r="P552" s="121">
        <v>2</v>
      </c>
      <c r="Q552" s="146">
        <f>IF(P552/K552&gt;1,100,+P552/K552*100)</f>
        <v>40</v>
      </c>
      <c r="R552" s="123">
        <f>+N552*Q552/100</f>
        <v>10.457142857142857</v>
      </c>
      <c r="S552" s="123">
        <f>IF(M552&lt;=$AG$1,R552,0)</f>
        <v>10.457142857142857</v>
      </c>
      <c r="T552" s="123">
        <f>IF($AG$1&gt;=M552,N552,0)</f>
        <v>26.142857142857142</v>
      </c>
      <c r="U552" s="121" t="s">
        <v>1527</v>
      </c>
      <c r="V552" s="125" t="str">
        <f>IF(Q552=100,"CUMPLIDA",IF(M552-$AG$1&lt;0,"VENCIDA",IF(M552-$AG$1&lt;=30,"PRÓXIMA A VENCER",IF(Q552&gt;0,"CON AVANCE","EN TERMINO"))))</f>
        <v>VENCIDA</v>
      </c>
      <c r="W552" s="125" t="str">
        <f>IF(A552&lt;&gt;"",IF(AC552=1,"VENCIDO",IF(AC552=2,"PRÓXIMO A VENCER",IF(AC552=3,"EN TERMINO",IF(AC552=4,"CON AVANCE",IF(AC552=5,"CUMPLIDO",))))),"")</f>
        <v/>
      </c>
      <c r="X552" s="180" t="s">
        <v>147</v>
      </c>
      <c r="Y552" s="117" t="str">
        <f t="shared" si="118"/>
        <v>H123R14</v>
      </c>
      <c r="Z552" s="126">
        <f>IF(A552&lt;&gt;"",1,Z551+1)</f>
        <v>3</v>
      </c>
      <c r="AA552" s="126" t="str">
        <f t="shared" si="119"/>
        <v>H123R14 - 3</v>
      </c>
      <c r="AB552" s="127">
        <f t="shared" si="114"/>
        <v>1</v>
      </c>
      <c r="AC552" s="127">
        <f t="shared" si="115"/>
        <v>1</v>
      </c>
      <c r="AD552" s="127" t="str">
        <f>IF(A552&lt;&gt;"",MID(F552,1,FIND(" ",F552,1)-1),AD551)</f>
        <v>H123R14.</v>
      </c>
      <c r="AE552" s="127" t="str">
        <f t="shared" si="116"/>
        <v>H123R14</v>
      </c>
      <c r="AF552" s="183"/>
      <c r="AG552" s="183"/>
    </row>
    <row r="553" spans="1:33" s="184" customFormat="1" ht="350.1" customHeight="1" x14ac:dyDescent="0.2">
      <c r="A553" s="117">
        <f>IF(ISBLANK(D553),"",COUNTA($D$2:D553))</f>
        <v>437</v>
      </c>
      <c r="B553" s="118">
        <f t="shared" si="120"/>
        <v>552</v>
      </c>
      <c r="C553" s="121"/>
      <c r="D553" s="121" t="s">
        <v>711</v>
      </c>
      <c r="E553" s="121" t="s">
        <v>80</v>
      </c>
      <c r="F553" s="120" t="s">
        <v>2011</v>
      </c>
      <c r="G553" s="120" t="s">
        <v>386</v>
      </c>
      <c r="H553" s="120" t="s">
        <v>2016</v>
      </c>
      <c r="I553" s="120" t="s">
        <v>2013</v>
      </c>
      <c r="J553" s="121" t="s">
        <v>2014</v>
      </c>
      <c r="K553" s="121">
        <v>1</v>
      </c>
      <c r="L553" s="158">
        <v>44743</v>
      </c>
      <c r="M553" s="158">
        <v>44926</v>
      </c>
      <c r="N553" s="145">
        <f t="shared" si="121"/>
        <v>26.142857142857142</v>
      </c>
      <c r="O553" s="121" t="s">
        <v>1691</v>
      </c>
      <c r="P553" s="121">
        <v>1</v>
      </c>
      <c r="Q553" s="146">
        <f>IF(P553/K553&gt;1,100,+P553/K553*100)</f>
        <v>100</v>
      </c>
      <c r="R553" s="123">
        <f>+N553*Q553/100</f>
        <v>26.142857142857142</v>
      </c>
      <c r="S553" s="123">
        <f>IF(M553&lt;=$AG$1,R553,0)</f>
        <v>26.142857142857142</v>
      </c>
      <c r="T553" s="123">
        <f>IF($AG$1&gt;=M553,N553,0)</f>
        <v>26.142857142857142</v>
      </c>
      <c r="U553" s="121"/>
      <c r="V553" s="125" t="str">
        <f>IF(Q553=100,"CUMPLIDA",IF(M553-$AG$1&lt;0,"VENCIDA",IF(M553-$AG$1&lt;=30,"PRÓXIMA A VENCER",IF(Q553&gt;0,"CON AVANCE","EN TERMINO"))))</f>
        <v>CUMPLIDA</v>
      </c>
      <c r="W553" s="125" t="str">
        <f>IF(A553&lt;&gt;"",IF(AC553=1,"VENCIDO",IF(AC553=2,"PRÓXIMO A VENCER",IF(AC553=3,"EN TERMINO",IF(AC553=4,"CON AVANCE",IF(AC553=5,"CUMPLIDO",))))),"")</f>
        <v>VENCIDO</v>
      </c>
      <c r="X553" s="180" t="s">
        <v>147</v>
      </c>
      <c r="Y553" s="117" t="str">
        <f t="shared" si="118"/>
        <v>H124R14</v>
      </c>
      <c r="Z553" s="126">
        <f>IF(A553&lt;&gt;"",1,Z552+1)</f>
        <v>1</v>
      </c>
      <c r="AA553" s="126" t="str">
        <f t="shared" si="119"/>
        <v>H124R14 - 1</v>
      </c>
      <c r="AB553" s="127">
        <f t="shared" si="114"/>
        <v>5</v>
      </c>
      <c r="AC553" s="127">
        <f t="shared" si="115"/>
        <v>1</v>
      </c>
      <c r="AD553" s="127" t="str">
        <f>IF(A553&lt;&gt;"",MID(F553,1,FIND(" ",F553,1)-1),AD552)</f>
        <v>H124R14.</v>
      </c>
      <c r="AE553" s="127" t="str">
        <f t="shared" si="116"/>
        <v>H124R14</v>
      </c>
      <c r="AF553" s="183"/>
      <c r="AG553" s="183"/>
    </row>
    <row r="554" spans="1:33" s="184" customFormat="1" ht="350.1" customHeight="1" x14ac:dyDescent="0.2">
      <c r="A554" s="117" t="str">
        <f>IF(ISBLANK(D554),"",COUNTA($D$2:D554))</f>
        <v/>
      </c>
      <c r="B554" s="118">
        <f t="shared" si="120"/>
        <v>553</v>
      </c>
      <c r="C554" s="121"/>
      <c r="D554" s="121"/>
      <c r="E554" s="121" t="s">
        <v>80</v>
      </c>
      <c r="F554" s="120" t="s">
        <v>2012</v>
      </c>
      <c r="G554" s="120" t="s">
        <v>386</v>
      </c>
      <c r="H554" s="120" t="s">
        <v>2017</v>
      </c>
      <c r="I554" s="120" t="s">
        <v>2015</v>
      </c>
      <c r="J554" s="121" t="s">
        <v>2018</v>
      </c>
      <c r="K554" s="121">
        <v>1</v>
      </c>
      <c r="L554" s="158">
        <v>44743</v>
      </c>
      <c r="M554" s="158">
        <v>44926</v>
      </c>
      <c r="N554" s="145">
        <f t="shared" ref="N554" si="122">(+M554-L554)/7</f>
        <v>26.142857142857142</v>
      </c>
      <c r="O554" s="121" t="s">
        <v>1691</v>
      </c>
      <c r="P554" s="121">
        <v>0.5</v>
      </c>
      <c r="Q554" s="146">
        <f>IF(P554/K554&gt;1,100,+P554/K554*100)</f>
        <v>50</v>
      </c>
      <c r="R554" s="123">
        <f>+N554*Q554/100</f>
        <v>13.071428571428571</v>
      </c>
      <c r="S554" s="123">
        <f>IF(M554&lt;=$AG$1,R554,0)</f>
        <v>13.071428571428571</v>
      </c>
      <c r="T554" s="123">
        <f>IF($AG$1&gt;=M554,N554,0)</f>
        <v>26.142857142857142</v>
      </c>
      <c r="U554" s="121"/>
      <c r="V554" s="125" t="str">
        <f>IF(Q554=100,"CUMPLIDA",IF(M554-$AG$1&lt;0,"VENCIDA",IF(M554-$AG$1&lt;=30,"PRÓXIMA A VENCER",IF(Q554&gt;0,"CON AVANCE","EN TERMINO"))))</f>
        <v>VENCIDA</v>
      </c>
      <c r="W554" s="125" t="str">
        <f>IF(A554&lt;&gt;"",IF(AC554=1,"VENCIDO",IF(AC554=2,"PRÓXIMO A VENCER",IF(AC554=3,"EN TERMINO",IF(AC554=4,"CON AVANCE",IF(AC554=5,"CUMPLIDO",))))),"")</f>
        <v/>
      </c>
      <c r="X554" s="180" t="s">
        <v>147</v>
      </c>
      <c r="Y554" s="117" t="str">
        <f t="shared" si="118"/>
        <v>H124R14</v>
      </c>
      <c r="Z554" s="126">
        <f>IF(A554&lt;&gt;"",1,Z553+1)</f>
        <v>2</v>
      </c>
      <c r="AA554" s="126" t="str">
        <f t="shared" si="119"/>
        <v>H124R14 - 2</v>
      </c>
      <c r="AB554" s="127">
        <f t="shared" si="114"/>
        <v>1</v>
      </c>
      <c r="AC554" s="127">
        <f t="shared" si="115"/>
        <v>1</v>
      </c>
      <c r="AD554" s="127" t="str">
        <f>IF(A554&lt;&gt;"",MID(F554,1,FIND(" ",F554,1)-1),AD553)</f>
        <v>H124R14.</v>
      </c>
      <c r="AE554" s="127" t="str">
        <f t="shared" si="116"/>
        <v>H124R14</v>
      </c>
      <c r="AF554" s="183"/>
      <c r="AG554" s="183"/>
    </row>
    <row r="555" spans="1:33" s="184" customFormat="1" ht="350.1" customHeight="1" x14ac:dyDescent="0.2">
      <c r="A555" s="117">
        <f>IF(ISBLANK(D555),"",COUNTA($D$2:D555))</f>
        <v>438</v>
      </c>
      <c r="B555" s="118">
        <f t="shared" si="120"/>
        <v>554</v>
      </c>
      <c r="C555" s="121"/>
      <c r="D555" s="121" t="s">
        <v>710</v>
      </c>
      <c r="E555" s="121" t="s">
        <v>17</v>
      </c>
      <c r="F555" s="120" t="s">
        <v>2418</v>
      </c>
      <c r="G555" s="120" t="s">
        <v>79</v>
      </c>
      <c r="H555" s="120" t="s">
        <v>2421</v>
      </c>
      <c r="I555" s="120" t="s">
        <v>2422</v>
      </c>
      <c r="J555" s="121" t="s">
        <v>2425</v>
      </c>
      <c r="K555" s="126">
        <v>1</v>
      </c>
      <c r="L555" s="188">
        <v>44835</v>
      </c>
      <c r="M555" s="188">
        <v>45016</v>
      </c>
      <c r="N555" s="145">
        <f t="shared" si="121"/>
        <v>25.857142857142858</v>
      </c>
      <c r="O555" s="121" t="s">
        <v>2428</v>
      </c>
      <c r="P555" s="121">
        <v>0</v>
      </c>
      <c r="Q555" s="146">
        <f>IF(P555/K555&gt;1,100,+P555/K555*100)</f>
        <v>0</v>
      </c>
      <c r="R555" s="123">
        <f>+N555*Q555/100</f>
        <v>0</v>
      </c>
      <c r="S555" s="123">
        <f>IF(M555&lt;=$AG$1,R555,0)</f>
        <v>0</v>
      </c>
      <c r="T555" s="123">
        <f>IF($AG$1&gt;=M555,N555,0)</f>
        <v>0</v>
      </c>
      <c r="U555" s="121"/>
      <c r="V555" s="125" t="str">
        <f>IF(Q555=100,"CUMPLIDA",IF(M555-$AG$1&lt;0,"VENCIDA",IF(M555-$AG$1&lt;=30,"PRÓXIMA A VENCER",IF(Q555&gt;0,"CON AVANCE","EN TERMINO"))))</f>
        <v>EN TERMINO</v>
      </c>
      <c r="W555" s="125" t="str">
        <f>IF(A555&lt;&gt;"",IF(AC555=1,"VENCIDO",IF(AC555=2,"PRÓXIMO A VENCER",IF(AC555=3,"EN TERMINO",IF(AC555=4,"CON AVANCE",IF(AC555=5,"CUMPLIDO",))))),"")</f>
        <v>EN TERMINO</v>
      </c>
      <c r="X555" s="180" t="s">
        <v>147</v>
      </c>
      <c r="Y555" s="117" t="str">
        <f t="shared" si="118"/>
        <v>H126R14</v>
      </c>
      <c r="Z555" s="126">
        <f>IF(A555&lt;&gt;"",1,Z554+1)</f>
        <v>1</v>
      </c>
      <c r="AA555" s="126" t="str">
        <f t="shared" si="119"/>
        <v>H126R14 - 1</v>
      </c>
      <c r="AB555" s="127">
        <f t="shared" si="114"/>
        <v>3</v>
      </c>
      <c r="AC555" s="127">
        <f t="shared" si="115"/>
        <v>3</v>
      </c>
      <c r="AD555" s="127" t="str">
        <f>IF(A555&lt;&gt;"",MID(F555,1,FIND(" ",F555,1)-1),AD554)</f>
        <v>H126R14.</v>
      </c>
      <c r="AE555" s="127" t="str">
        <f t="shared" si="116"/>
        <v>H126R14</v>
      </c>
      <c r="AF555" s="183"/>
      <c r="AG555" s="183"/>
    </row>
    <row r="556" spans="1:33" s="184" customFormat="1" ht="350.1" customHeight="1" x14ac:dyDescent="0.2">
      <c r="A556" s="117" t="str">
        <f>IF(ISBLANK(D556),"",COUNTA($D$2:D556))</f>
        <v/>
      </c>
      <c r="B556" s="118">
        <f t="shared" si="120"/>
        <v>555</v>
      </c>
      <c r="C556" s="121"/>
      <c r="D556" s="121"/>
      <c r="E556" s="121" t="s">
        <v>17</v>
      </c>
      <c r="F556" s="120" t="s">
        <v>2419</v>
      </c>
      <c r="G556" s="120" t="s">
        <v>79</v>
      </c>
      <c r="H556" s="120" t="s">
        <v>2421</v>
      </c>
      <c r="I556" s="120" t="s">
        <v>2423</v>
      </c>
      <c r="J556" s="121" t="s">
        <v>2426</v>
      </c>
      <c r="K556" s="126">
        <v>4</v>
      </c>
      <c r="L556" s="188">
        <v>44835</v>
      </c>
      <c r="M556" s="188">
        <v>45016</v>
      </c>
      <c r="N556" s="145">
        <f t="shared" si="121"/>
        <v>25.857142857142858</v>
      </c>
      <c r="O556" s="121" t="s">
        <v>2443</v>
      </c>
      <c r="P556" s="121">
        <v>0</v>
      </c>
      <c r="Q556" s="146">
        <f>IF(P556/K556&gt;1,100,+P556/K556*100)</f>
        <v>0</v>
      </c>
      <c r="R556" s="123">
        <f>+N556*Q556/100</f>
        <v>0</v>
      </c>
      <c r="S556" s="123">
        <f>IF(M556&lt;=$AG$1,R556,0)</f>
        <v>0</v>
      </c>
      <c r="T556" s="123">
        <f>IF($AG$1&gt;=M556,N556,0)</f>
        <v>0</v>
      </c>
      <c r="U556" s="121"/>
      <c r="V556" s="125" t="str">
        <f>IF(Q556=100,"CUMPLIDA",IF(M556-$AG$1&lt;0,"VENCIDA",IF(M556-$AG$1&lt;=30,"PRÓXIMA A VENCER",IF(Q556&gt;0,"CON AVANCE","EN TERMINO"))))</f>
        <v>EN TERMINO</v>
      </c>
      <c r="W556" s="125" t="str">
        <f>IF(A556&lt;&gt;"",IF(AC556=1,"VENCIDO",IF(AC556=2,"PRÓXIMO A VENCER",IF(AC556=3,"EN TERMINO",IF(AC556=4,"CON AVANCE",IF(AC556=5,"CUMPLIDO",))))),"")</f>
        <v/>
      </c>
      <c r="X556" s="180" t="s">
        <v>147</v>
      </c>
      <c r="Y556" s="117" t="str">
        <f t="shared" si="118"/>
        <v>H126R14</v>
      </c>
      <c r="Z556" s="126">
        <f>IF(A556&lt;&gt;"",1,Z555+1)</f>
        <v>2</v>
      </c>
      <c r="AA556" s="126" t="str">
        <f t="shared" si="119"/>
        <v>H126R14 - 2</v>
      </c>
      <c r="AB556" s="127">
        <f t="shared" si="114"/>
        <v>3</v>
      </c>
      <c r="AC556" s="127">
        <f t="shared" si="115"/>
        <v>3</v>
      </c>
      <c r="AD556" s="127" t="str">
        <f>IF(A556&lt;&gt;"",MID(F556,1,FIND(" ",F556,1)-1),AD555)</f>
        <v>H126R14.</v>
      </c>
      <c r="AE556" s="127" t="str">
        <f t="shared" si="116"/>
        <v>H126R14</v>
      </c>
      <c r="AF556" s="183"/>
      <c r="AG556" s="183"/>
    </row>
    <row r="557" spans="1:33" s="184" customFormat="1" ht="350.1" customHeight="1" x14ac:dyDescent="0.2">
      <c r="A557" s="117" t="str">
        <f>IF(ISBLANK(D557),"",COUNTA($D$2:D557))</f>
        <v/>
      </c>
      <c r="B557" s="118">
        <f t="shared" si="120"/>
        <v>556</v>
      </c>
      <c r="C557" s="121"/>
      <c r="D557" s="121"/>
      <c r="E557" s="121" t="s">
        <v>17</v>
      </c>
      <c r="F557" s="120" t="s">
        <v>2420</v>
      </c>
      <c r="G557" s="120" t="s">
        <v>79</v>
      </c>
      <c r="H557" s="120" t="s">
        <v>2421</v>
      </c>
      <c r="I557" s="120" t="s">
        <v>2424</v>
      </c>
      <c r="J557" s="121" t="s">
        <v>2427</v>
      </c>
      <c r="K557" s="126">
        <v>7</v>
      </c>
      <c r="L557" s="188">
        <v>44835</v>
      </c>
      <c r="M557" s="188">
        <v>45199</v>
      </c>
      <c r="N557" s="145">
        <f t="shared" si="121"/>
        <v>52</v>
      </c>
      <c r="O557" s="121" t="s">
        <v>2442</v>
      </c>
      <c r="P557" s="121">
        <v>0</v>
      </c>
      <c r="Q557" s="146">
        <f>IF(P557/K557&gt;1,100,+P557/K557*100)</f>
        <v>0</v>
      </c>
      <c r="R557" s="123">
        <f>+N557*Q557/100</f>
        <v>0</v>
      </c>
      <c r="S557" s="123">
        <f>IF(M557&lt;=$AG$1,R557,0)</f>
        <v>0</v>
      </c>
      <c r="T557" s="123">
        <f>IF($AG$1&gt;=M557,N557,0)</f>
        <v>0</v>
      </c>
      <c r="U557" s="121"/>
      <c r="V557" s="125" t="str">
        <f>IF(Q557=100,"CUMPLIDA",IF(M557-$AG$1&lt;0,"VENCIDA",IF(M557-$AG$1&lt;=30,"PRÓXIMA A VENCER",IF(Q557&gt;0,"CON AVANCE","EN TERMINO"))))</f>
        <v>EN TERMINO</v>
      </c>
      <c r="W557" s="125" t="str">
        <f>IF(A557&lt;&gt;"",IF(AC557=1,"VENCIDO",IF(AC557=2,"PRÓXIMO A VENCER",IF(AC557=3,"EN TERMINO",IF(AC557=4,"CON AVANCE",IF(AC557=5,"CUMPLIDO",))))),"")</f>
        <v/>
      </c>
      <c r="X557" s="180" t="s">
        <v>147</v>
      </c>
      <c r="Y557" s="117" t="str">
        <f t="shared" si="118"/>
        <v>H126R14</v>
      </c>
      <c r="Z557" s="126">
        <f>IF(A557&lt;&gt;"",1,Z556+1)</f>
        <v>3</v>
      </c>
      <c r="AA557" s="126" t="str">
        <f t="shared" si="119"/>
        <v>H126R14 - 3</v>
      </c>
      <c r="AB557" s="127">
        <f t="shared" si="114"/>
        <v>3</v>
      </c>
      <c r="AC557" s="127">
        <f t="shared" si="115"/>
        <v>3</v>
      </c>
      <c r="AD557" s="127" t="str">
        <f>IF(A557&lt;&gt;"",MID(F557,1,FIND(" ",F557,1)-1),AD556)</f>
        <v>H126R14.</v>
      </c>
      <c r="AE557" s="127" t="str">
        <f t="shared" si="116"/>
        <v>H126R14</v>
      </c>
      <c r="AF557" s="183"/>
      <c r="AG557" s="183"/>
    </row>
    <row r="558" spans="1:33" s="184" customFormat="1" ht="350.1" customHeight="1" x14ac:dyDescent="0.2">
      <c r="A558" s="117" t="str">
        <f>IF(ISBLANK(D558),"",COUNTA($D$2:D558))</f>
        <v/>
      </c>
      <c r="B558" s="118">
        <f t="shared" si="120"/>
        <v>557</v>
      </c>
      <c r="C558" s="121"/>
      <c r="D558" s="121"/>
      <c r="E558" s="121" t="s">
        <v>17</v>
      </c>
      <c r="F558" s="120" t="s">
        <v>2429</v>
      </c>
      <c r="G558" s="120" t="s">
        <v>79</v>
      </c>
      <c r="H558" s="120" t="s">
        <v>2433</v>
      </c>
      <c r="I558" s="120" t="s">
        <v>2434</v>
      </c>
      <c r="J558" s="121" t="s">
        <v>2438</v>
      </c>
      <c r="K558" s="126">
        <v>1</v>
      </c>
      <c r="L558" s="188">
        <v>44835</v>
      </c>
      <c r="M558" s="188">
        <v>45016</v>
      </c>
      <c r="N558" s="145">
        <f t="shared" ref="N558:N561" si="123">(+M558-L558)/7</f>
        <v>25.857142857142858</v>
      </c>
      <c r="O558" s="121" t="s">
        <v>2444</v>
      </c>
      <c r="P558" s="121">
        <v>0</v>
      </c>
      <c r="Q558" s="146">
        <f>IF(P558/K558&gt;1,100,+P558/K558*100)</f>
        <v>0</v>
      </c>
      <c r="R558" s="123">
        <f>+N558*Q558/100</f>
        <v>0</v>
      </c>
      <c r="S558" s="123">
        <f>IF(M558&lt;=$AG$1,R558,0)</f>
        <v>0</v>
      </c>
      <c r="T558" s="123">
        <f>IF($AG$1&gt;=M558,N558,0)</f>
        <v>0</v>
      </c>
      <c r="U558" s="121"/>
      <c r="V558" s="125" t="str">
        <f>IF(Q558=100,"CUMPLIDA",IF(M558-$AG$1&lt;0,"VENCIDA",IF(M558-$AG$1&lt;=30,"PRÓXIMA A VENCER",IF(Q558&gt;0,"CON AVANCE","EN TERMINO"))))</f>
        <v>EN TERMINO</v>
      </c>
      <c r="W558" s="125" t="str">
        <f>IF(A558&lt;&gt;"",IF(AC558=1,"VENCIDO",IF(AC558=2,"PRÓXIMO A VENCER",IF(AC558=3,"EN TERMINO",IF(AC558=4,"CON AVANCE",IF(AC558=5,"CUMPLIDO",))))),"")</f>
        <v/>
      </c>
      <c r="X558" s="180" t="s">
        <v>147</v>
      </c>
      <c r="Y558" s="117" t="str">
        <f t="shared" si="118"/>
        <v>H126R14</v>
      </c>
      <c r="Z558" s="126">
        <f>IF(A558&lt;&gt;"",1,Z557+1)</f>
        <v>4</v>
      </c>
      <c r="AA558" s="126" t="str">
        <f t="shared" si="119"/>
        <v>H126R14 - 4</v>
      </c>
      <c r="AB558" s="127">
        <f t="shared" si="114"/>
        <v>3</v>
      </c>
      <c r="AC558" s="127">
        <f t="shared" si="115"/>
        <v>3</v>
      </c>
      <c r="AD558" s="127" t="str">
        <f>IF(A558&lt;&gt;"",MID(F558,1,FIND(" ",F558,1)-1),AD557)</f>
        <v>H126R14.</v>
      </c>
      <c r="AE558" s="127" t="str">
        <f t="shared" si="116"/>
        <v>H126R14</v>
      </c>
      <c r="AF558" s="183"/>
      <c r="AG558" s="183"/>
    </row>
    <row r="559" spans="1:33" s="184" customFormat="1" ht="350.1" customHeight="1" x14ac:dyDescent="0.2">
      <c r="A559" s="117" t="str">
        <f>IF(ISBLANK(D559),"",COUNTA($D$2:D559))</f>
        <v/>
      </c>
      <c r="B559" s="118">
        <f t="shared" si="120"/>
        <v>558</v>
      </c>
      <c r="C559" s="121"/>
      <c r="D559" s="121"/>
      <c r="E559" s="121" t="s">
        <v>17</v>
      </c>
      <c r="F559" s="120" t="s">
        <v>2430</v>
      </c>
      <c r="G559" s="120" t="s">
        <v>79</v>
      </c>
      <c r="H559" s="120" t="s">
        <v>2433</v>
      </c>
      <c r="I559" s="120" t="s">
        <v>2435</v>
      </c>
      <c r="J559" s="121" t="s">
        <v>2439</v>
      </c>
      <c r="K559" s="126">
        <v>4</v>
      </c>
      <c r="L559" s="188">
        <v>44835</v>
      </c>
      <c r="M559" s="188">
        <v>45199</v>
      </c>
      <c r="N559" s="145">
        <f t="shared" si="123"/>
        <v>52</v>
      </c>
      <c r="O559" s="121" t="s">
        <v>2445</v>
      </c>
      <c r="P559" s="121">
        <v>0</v>
      </c>
      <c r="Q559" s="146">
        <f>IF(P559/K559&gt;1,100,+P559/K559*100)</f>
        <v>0</v>
      </c>
      <c r="R559" s="123">
        <f>+N559*Q559/100</f>
        <v>0</v>
      </c>
      <c r="S559" s="123">
        <f>IF(M559&lt;=$AG$1,R559,0)</f>
        <v>0</v>
      </c>
      <c r="T559" s="123">
        <f>IF($AG$1&gt;=M559,N559,0)</f>
        <v>0</v>
      </c>
      <c r="U559" s="121"/>
      <c r="V559" s="125" t="str">
        <f>IF(Q559=100,"CUMPLIDA",IF(M559-$AG$1&lt;0,"VENCIDA",IF(M559-$AG$1&lt;=30,"PRÓXIMA A VENCER",IF(Q559&gt;0,"CON AVANCE","EN TERMINO"))))</f>
        <v>EN TERMINO</v>
      </c>
      <c r="W559" s="125" t="str">
        <f>IF(A559&lt;&gt;"",IF(AC559=1,"VENCIDO",IF(AC559=2,"PRÓXIMO A VENCER",IF(AC559=3,"EN TERMINO",IF(AC559=4,"CON AVANCE",IF(AC559=5,"CUMPLIDO",))))),"")</f>
        <v/>
      </c>
      <c r="X559" s="180" t="s">
        <v>147</v>
      </c>
      <c r="Y559" s="117" t="str">
        <f t="shared" si="118"/>
        <v>H126R14</v>
      </c>
      <c r="Z559" s="126">
        <f>IF(A559&lt;&gt;"",1,Z558+1)</f>
        <v>5</v>
      </c>
      <c r="AA559" s="126" t="str">
        <f t="shared" si="119"/>
        <v>H126R14 - 5</v>
      </c>
      <c r="AB559" s="127">
        <f t="shared" si="114"/>
        <v>3</v>
      </c>
      <c r="AC559" s="127">
        <f t="shared" si="115"/>
        <v>3</v>
      </c>
      <c r="AD559" s="127" t="str">
        <f>IF(A559&lt;&gt;"",MID(F559,1,FIND(" ",F559,1)-1),AD558)</f>
        <v>H126R14.</v>
      </c>
      <c r="AE559" s="127" t="str">
        <f t="shared" si="116"/>
        <v>H126R14</v>
      </c>
      <c r="AF559" s="183"/>
      <c r="AG559" s="183"/>
    </row>
    <row r="560" spans="1:33" s="184" customFormat="1" ht="350.1" customHeight="1" x14ac:dyDescent="0.2">
      <c r="A560" s="117" t="str">
        <f>IF(ISBLANK(D560),"",COUNTA($D$2:D560))</f>
        <v/>
      </c>
      <c r="B560" s="118">
        <f t="shared" si="120"/>
        <v>559</v>
      </c>
      <c r="C560" s="121"/>
      <c r="D560" s="121"/>
      <c r="E560" s="121" t="s">
        <v>17</v>
      </c>
      <c r="F560" s="120" t="s">
        <v>2431</v>
      </c>
      <c r="G560" s="120" t="s">
        <v>79</v>
      </c>
      <c r="H560" s="120" t="s">
        <v>2433</v>
      </c>
      <c r="I560" s="120" t="s">
        <v>2436</v>
      </c>
      <c r="J560" s="121" t="s">
        <v>2440</v>
      </c>
      <c r="K560" s="126">
        <v>3</v>
      </c>
      <c r="L560" s="188">
        <v>44835</v>
      </c>
      <c r="M560" s="188">
        <v>45199</v>
      </c>
      <c r="N560" s="145">
        <f t="shared" si="123"/>
        <v>52</v>
      </c>
      <c r="O560" s="121" t="s">
        <v>2443</v>
      </c>
      <c r="P560" s="121">
        <v>0</v>
      </c>
      <c r="Q560" s="146">
        <f>IF(P560/K560&gt;1,100,+P560/K560*100)</f>
        <v>0</v>
      </c>
      <c r="R560" s="123">
        <f>+N560*Q560/100</f>
        <v>0</v>
      </c>
      <c r="S560" s="123">
        <f>IF(M560&lt;=$AG$1,R560,0)</f>
        <v>0</v>
      </c>
      <c r="T560" s="123">
        <f>IF($AG$1&gt;=M560,N560,0)</f>
        <v>0</v>
      </c>
      <c r="U560" s="121"/>
      <c r="V560" s="125" t="str">
        <f>IF(Q560=100,"CUMPLIDA",IF(M560-$AG$1&lt;0,"VENCIDA",IF(M560-$AG$1&lt;=30,"PRÓXIMA A VENCER",IF(Q560&gt;0,"CON AVANCE","EN TERMINO"))))</f>
        <v>EN TERMINO</v>
      </c>
      <c r="W560" s="125" t="str">
        <f>IF(A560&lt;&gt;"",IF(AC560=1,"VENCIDO",IF(AC560=2,"PRÓXIMO A VENCER",IF(AC560=3,"EN TERMINO",IF(AC560=4,"CON AVANCE",IF(AC560=5,"CUMPLIDO",))))),"")</f>
        <v/>
      </c>
      <c r="X560" s="180" t="s">
        <v>147</v>
      </c>
      <c r="Y560" s="117" t="str">
        <f t="shared" si="118"/>
        <v>H126R14</v>
      </c>
      <c r="Z560" s="126">
        <f>IF(A560&lt;&gt;"",1,Z559+1)</f>
        <v>6</v>
      </c>
      <c r="AA560" s="126" t="str">
        <f t="shared" si="119"/>
        <v>H126R14 - 6</v>
      </c>
      <c r="AB560" s="127">
        <f t="shared" si="114"/>
        <v>3</v>
      </c>
      <c r="AC560" s="127">
        <f t="shared" si="115"/>
        <v>3</v>
      </c>
      <c r="AD560" s="127" t="str">
        <f>IF(A560&lt;&gt;"",MID(F560,1,FIND(" ",F560,1)-1),AD559)</f>
        <v>H126R14.</v>
      </c>
      <c r="AE560" s="127" t="str">
        <f t="shared" si="116"/>
        <v>H126R14</v>
      </c>
      <c r="AF560" s="183"/>
      <c r="AG560" s="183"/>
    </row>
    <row r="561" spans="1:33" s="184" customFormat="1" ht="350.1" customHeight="1" x14ac:dyDescent="0.2">
      <c r="A561" s="117" t="str">
        <f>IF(ISBLANK(D561),"",COUNTA($D$2:D561))</f>
        <v/>
      </c>
      <c r="B561" s="118">
        <f t="shared" si="120"/>
        <v>560</v>
      </c>
      <c r="C561" s="121"/>
      <c r="D561" s="121"/>
      <c r="E561" s="121" t="s">
        <v>17</v>
      </c>
      <c r="F561" s="120" t="s">
        <v>2432</v>
      </c>
      <c r="G561" s="120" t="s">
        <v>79</v>
      </c>
      <c r="H561" s="120" t="s">
        <v>2433</v>
      </c>
      <c r="I561" s="120" t="s">
        <v>2437</v>
      </c>
      <c r="J561" s="121" t="s">
        <v>2441</v>
      </c>
      <c r="K561" s="126">
        <v>3</v>
      </c>
      <c r="L561" s="188">
        <v>44835</v>
      </c>
      <c r="M561" s="188">
        <v>45199</v>
      </c>
      <c r="N561" s="145">
        <f t="shared" si="123"/>
        <v>52</v>
      </c>
      <c r="O561" s="121" t="s">
        <v>2446</v>
      </c>
      <c r="P561" s="121">
        <v>0</v>
      </c>
      <c r="Q561" s="146">
        <f>IF(P561/K561&gt;1,100,+P561/K561*100)</f>
        <v>0</v>
      </c>
      <c r="R561" s="123">
        <f>+N561*Q561/100</f>
        <v>0</v>
      </c>
      <c r="S561" s="123">
        <f>IF(M561&lt;=$AG$1,R561,0)</f>
        <v>0</v>
      </c>
      <c r="T561" s="123">
        <f>IF($AG$1&gt;=M561,N561,0)</f>
        <v>0</v>
      </c>
      <c r="U561" s="121"/>
      <c r="V561" s="125" t="str">
        <f>IF(Q561=100,"CUMPLIDA",IF(M561-$AG$1&lt;0,"VENCIDA",IF(M561-$AG$1&lt;=30,"PRÓXIMA A VENCER",IF(Q561&gt;0,"CON AVANCE","EN TERMINO"))))</f>
        <v>EN TERMINO</v>
      </c>
      <c r="W561" s="125" t="str">
        <f>IF(A561&lt;&gt;"",IF(AC561=1,"VENCIDO",IF(AC561=2,"PRÓXIMO A VENCER",IF(AC561=3,"EN TERMINO",IF(AC561=4,"CON AVANCE",IF(AC561=5,"CUMPLIDO",))))),"")</f>
        <v/>
      </c>
      <c r="X561" s="180" t="s">
        <v>147</v>
      </c>
      <c r="Y561" s="117" t="str">
        <f t="shared" si="118"/>
        <v>H126R14</v>
      </c>
      <c r="Z561" s="126">
        <f>IF(A561&lt;&gt;"",1,Z560+1)</f>
        <v>7</v>
      </c>
      <c r="AA561" s="126" t="str">
        <f t="shared" si="119"/>
        <v>H126R14 - 7</v>
      </c>
      <c r="AB561" s="127">
        <f t="shared" si="114"/>
        <v>3</v>
      </c>
      <c r="AC561" s="127">
        <f t="shared" si="115"/>
        <v>3</v>
      </c>
      <c r="AD561" s="127" t="str">
        <f>IF(A561&lt;&gt;"",MID(F561,1,FIND(" ",F561,1)-1),AD560)</f>
        <v>H126R14.</v>
      </c>
      <c r="AE561" s="127" t="str">
        <f t="shared" si="116"/>
        <v>H126R14</v>
      </c>
      <c r="AF561" s="183"/>
      <c r="AG561" s="183"/>
    </row>
    <row r="562" spans="1:33" s="184" customFormat="1" ht="350.1" customHeight="1" x14ac:dyDescent="0.2">
      <c r="A562" s="117">
        <f>IF(ISBLANK(D562),"",COUNTA($D$2:D562))</f>
        <v>439</v>
      </c>
      <c r="B562" s="118">
        <f t="shared" si="120"/>
        <v>561</v>
      </c>
      <c r="C562" s="121"/>
      <c r="D562" s="121" t="s">
        <v>711</v>
      </c>
      <c r="E562" s="121" t="s">
        <v>17</v>
      </c>
      <c r="F562" s="120" t="s">
        <v>636</v>
      </c>
      <c r="G562" s="120" t="s">
        <v>81</v>
      </c>
      <c r="H562" s="120" t="s">
        <v>635</v>
      </c>
      <c r="I562" s="120" t="s">
        <v>318</v>
      </c>
      <c r="J562" s="121" t="s">
        <v>342</v>
      </c>
      <c r="K562" s="121">
        <v>4</v>
      </c>
      <c r="L562" s="158">
        <v>43040</v>
      </c>
      <c r="M562" s="158">
        <v>43403</v>
      </c>
      <c r="N562" s="145">
        <f t="shared" si="121"/>
        <v>51.857142857142854</v>
      </c>
      <c r="O562" s="121" t="s">
        <v>1708</v>
      </c>
      <c r="P562" s="121">
        <v>4</v>
      </c>
      <c r="Q562" s="146">
        <f>IF(P562/K562&gt;1,100,+P562/K562*100)</f>
        <v>100</v>
      </c>
      <c r="R562" s="123">
        <f>+N562*Q562/100</f>
        <v>51.857142857142854</v>
      </c>
      <c r="S562" s="123">
        <f>IF(M562&lt;=$AG$1,R562,0)</f>
        <v>51.857142857142854</v>
      </c>
      <c r="T562" s="123">
        <f>IF($AG$1&gt;=M562,N562,0)</f>
        <v>51.857142857142854</v>
      </c>
      <c r="U562" s="121" t="s">
        <v>1527</v>
      </c>
      <c r="V562" s="125" t="str">
        <f>IF(Q562=100,"CUMPLIDA",IF(M562-$AG$1&lt;0,"VENCIDA",IF(M562-$AG$1&lt;=30,"PRÓXIMA A VENCER",IF(Q562&gt;0,"CON AVANCE","EN TERMINO"))))</f>
        <v>CUMPLIDA</v>
      </c>
      <c r="W562" s="125" t="str">
        <f>IF(A562&lt;&gt;"",IF(AC562=1,"VENCIDO",IF(AC562=2,"PRÓXIMO A VENCER",IF(AC562=3,"EN TERMINO",IF(AC562=4,"CON AVANCE",IF(AC562=5,"CUMPLIDO",))))),"")</f>
        <v>VENCIDO</v>
      </c>
      <c r="X562" s="180" t="s">
        <v>147</v>
      </c>
      <c r="Y562" s="117" t="str">
        <f t="shared" si="118"/>
        <v>H127R14</v>
      </c>
      <c r="Z562" s="126">
        <f>IF(A562&lt;&gt;"",1,Z561+1)</f>
        <v>1</v>
      </c>
      <c r="AA562" s="126" t="str">
        <f t="shared" si="119"/>
        <v>H127R14 - 1</v>
      </c>
      <c r="AB562" s="127">
        <f t="shared" si="114"/>
        <v>5</v>
      </c>
      <c r="AC562" s="127">
        <f t="shared" si="115"/>
        <v>1</v>
      </c>
      <c r="AD562" s="127" t="str">
        <f>IF(A562&lt;&gt;"",MID(F562,1,FIND(" ",F562,1)-1),AD561)</f>
        <v>H127R14.</v>
      </c>
      <c r="AE562" s="127" t="str">
        <f t="shared" si="116"/>
        <v>H127R14</v>
      </c>
      <c r="AF562" s="183"/>
      <c r="AG562" s="183"/>
    </row>
    <row r="563" spans="1:33" s="184" customFormat="1" ht="350.1" customHeight="1" x14ac:dyDescent="0.2">
      <c r="A563" s="117" t="str">
        <f>IF(ISBLANK(D563),"",COUNTA($D$2:D563))</f>
        <v/>
      </c>
      <c r="B563" s="118">
        <f t="shared" si="120"/>
        <v>562</v>
      </c>
      <c r="C563" s="121"/>
      <c r="D563" s="121"/>
      <c r="E563" s="121" t="s">
        <v>17</v>
      </c>
      <c r="F563" s="120" t="s">
        <v>637</v>
      </c>
      <c r="G563" s="120" t="s">
        <v>81</v>
      </c>
      <c r="H563" s="120" t="s">
        <v>2024</v>
      </c>
      <c r="I563" s="120" t="s">
        <v>2020</v>
      </c>
      <c r="J563" s="121" t="s">
        <v>2021</v>
      </c>
      <c r="K563" s="121">
        <v>1</v>
      </c>
      <c r="L563" s="158">
        <v>44743</v>
      </c>
      <c r="M563" s="158">
        <v>44926</v>
      </c>
      <c r="N563" s="145">
        <f t="shared" si="121"/>
        <v>26.142857142857142</v>
      </c>
      <c r="O563" s="121" t="s">
        <v>1691</v>
      </c>
      <c r="P563" s="121">
        <v>1</v>
      </c>
      <c r="Q563" s="146">
        <f>IF(P563/K563&gt;1,100,+P563/K563*100)</f>
        <v>100</v>
      </c>
      <c r="R563" s="123">
        <f>+N563*Q563/100</f>
        <v>26.142857142857142</v>
      </c>
      <c r="S563" s="123">
        <f>IF(M563&lt;=$AG$1,R563,0)</f>
        <v>26.142857142857142</v>
      </c>
      <c r="T563" s="123">
        <f>IF($AG$1&gt;=M563,N563,0)</f>
        <v>26.142857142857142</v>
      </c>
      <c r="U563" s="121"/>
      <c r="V563" s="125" t="str">
        <f>IF(Q563=100,"CUMPLIDA",IF(M563-$AG$1&lt;0,"VENCIDA",IF(M563-$AG$1&lt;=30,"PRÓXIMA A VENCER",IF(Q563&gt;0,"CON AVANCE","EN TERMINO"))))</f>
        <v>CUMPLIDA</v>
      </c>
      <c r="W563" s="125" t="str">
        <f>IF(A563&lt;&gt;"",IF(AC563=1,"VENCIDO",IF(AC563=2,"PRÓXIMO A VENCER",IF(AC563=3,"EN TERMINO",IF(AC563=4,"CON AVANCE",IF(AC563=5,"CUMPLIDO",))))),"")</f>
        <v/>
      </c>
      <c r="X563" s="180" t="s">
        <v>147</v>
      </c>
      <c r="Y563" s="117" t="str">
        <f t="shared" si="118"/>
        <v>H127R14</v>
      </c>
      <c r="Z563" s="126">
        <f>IF(A563&lt;&gt;"",1,Z562+1)</f>
        <v>2</v>
      </c>
      <c r="AA563" s="126" t="str">
        <f t="shared" si="119"/>
        <v>H127R14 - 2</v>
      </c>
      <c r="AB563" s="127">
        <f t="shared" si="114"/>
        <v>5</v>
      </c>
      <c r="AC563" s="127">
        <f t="shared" si="115"/>
        <v>1</v>
      </c>
      <c r="AD563" s="127" t="str">
        <f>IF(A563&lt;&gt;"",MID(F563,1,FIND(" ",F563,1)-1),AD562)</f>
        <v>H127R14.</v>
      </c>
      <c r="AE563" s="127" t="str">
        <f t="shared" si="116"/>
        <v>H127R14</v>
      </c>
      <c r="AF563" s="183"/>
      <c r="AG563" s="183"/>
    </row>
    <row r="564" spans="1:33" s="184" customFormat="1" ht="350.1" customHeight="1" x14ac:dyDescent="0.2">
      <c r="A564" s="117" t="str">
        <f>IF(ISBLANK(D564),"",COUNTA($D$2:D564))</f>
        <v/>
      </c>
      <c r="B564" s="118">
        <f t="shared" si="120"/>
        <v>563</v>
      </c>
      <c r="C564" s="121"/>
      <c r="D564" s="121"/>
      <c r="E564" s="121" t="s">
        <v>17</v>
      </c>
      <c r="F564" s="120" t="s">
        <v>2019</v>
      </c>
      <c r="G564" s="120" t="s">
        <v>81</v>
      </c>
      <c r="H564" s="120" t="s">
        <v>2025</v>
      </c>
      <c r="I564" s="120" t="s">
        <v>2022</v>
      </c>
      <c r="J564" s="121" t="s">
        <v>2023</v>
      </c>
      <c r="K564" s="121">
        <v>1</v>
      </c>
      <c r="L564" s="158">
        <v>44743</v>
      </c>
      <c r="M564" s="158">
        <v>44926</v>
      </c>
      <c r="N564" s="145">
        <f t="shared" ref="N564" si="124">(+M564-L564)/7</f>
        <v>26.142857142857142</v>
      </c>
      <c r="O564" s="121" t="s">
        <v>1691</v>
      </c>
      <c r="P564" s="121">
        <v>0</v>
      </c>
      <c r="Q564" s="146">
        <f>IF(P564/K564&gt;1,100,+P564/K564*100)</f>
        <v>0</v>
      </c>
      <c r="R564" s="123">
        <f>+N564*Q564/100</f>
        <v>0</v>
      </c>
      <c r="S564" s="123">
        <f>IF(M564&lt;=$AG$1,R564,0)</f>
        <v>0</v>
      </c>
      <c r="T564" s="123">
        <f>IF($AG$1&gt;=M564,N564,0)</f>
        <v>26.142857142857142</v>
      </c>
      <c r="U564" s="121"/>
      <c r="V564" s="125" t="str">
        <f>IF(Q564=100,"CUMPLIDA",IF(M564-$AG$1&lt;0,"VENCIDA",IF(M564-$AG$1&lt;=30,"PRÓXIMA A VENCER",IF(Q564&gt;0,"CON AVANCE","EN TERMINO"))))</f>
        <v>VENCIDA</v>
      </c>
      <c r="W564" s="125" t="str">
        <f>IF(A564&lt;&gt;"",IF(AC564=1,"VENCIDO",IF(AC564=2,"PRÓXIMO A VENCER",IF(AC564=3,"EN TERMINO",IF(AC564=4,"CON AVANCE",IF(AC564=5,"CUMPLIDO",))))),"")</f>
        <v/>
      </c>
      <c r="X564" s="180" t="s">
        <v>147</v>
      </c>
      <c r="Y564" s="117" t="str">
        <f t="shared" si="118"/>
        <v>H127R14</v>
      </c>
      <c r="Z564" s="126">
        <f>IF(A564&lt;&gt;"",1,Z563+1)</f>
        <v>3</v>
      </c>
      <c r="AA564" s="126" t="str">
        <f t="shared" si="119"/>
        <v>H127R14 - 3</v>
      </c>
      <c r="AB564" s="127">
        <f t="shared" si="114"/>
        <v>1</v>
      </c>
      <c r="AC564" s="127">
        <f t="shared" si="115"/>
        <v>1</v>
      </c>
      <c r="AD564" s="127" t="str">
        <f>IF(A564&lt;&gt;"",MID(F564,1,FIND(" ",F564,1)-1),AD563)</f>
        <v>H127R14.</v>
      </c>
      <c r="AE564" s="127" t="str">
        <f t="shared" si="116"/>
        <v>H127R14</v>
      </c>
      <c r="AF564" s="183"/>
      <c r="AG564" s="183"/>
    </row>
    <row r="565" spans="1:33" s="184" customFormat="1" ht="350.1" customHeight="1" x14ac:dyDescent="0.2">
      <c r="A565" s="117">
        <f>IF(ISBLANK(D565),"",COUNTA($D$2:D565))</f>
        <v>440</v>
      </c>
      <c r="B565" s="118">
        <f t="shared" si="120"/>
        <v>564</v>
      </c>
      <c r="C565" s="121"/>
      <c r="D565" s="121" t="s">
        <v>711</v>
      </c>
      <c r="E565" s="121" t="s">
        <v>27</v>
      </c>
      <c r="F565" s="120" t="s">
        <v>851</v>
      </c>
      <c r="G565" s="120" t="s">
        <v>82</v>
      </c>
      <c r="H565" s="120" t="s">
        <v>597</v>
      </c>
      <c r="I565" s="120" t="s">
        <v>598</v>
      </c>
      <c r="J565" s="121" t="s">
        <v>599</v>
      </c>
      <c r="K565" s="121">
        <v>3</v>
      </c>
      <c r="L565" s="158">
        <v>43040</v>
      </c>
      <c r="M565" s="158">
        <v>43342</v>
      </c>
      <c r="N565" s="145">
        <f t="shared" si="121"/>
        <v>43.142857142857146</v>
      </c>
      <c r="O565" s="121" t="s">
        <v>1696</v>
      </c>
      <c r="P565" s="121">
        <v>0</v>
      </c>
      <c r="Q565" s="146">
        <f>IF(P565/K565&gt;1,100,+P565/K565*100)</f>
        <v>0</v>
      </c>
      <c r="R565" s="123">
        <f>+N565*Q565/100</f>
        <v>0</v>
      </c>
      <c r="S565" s="123">
        <f>IF(M565&lt;=$AG$1,R565,0)</f>
        <v>0</v>
      </c>
      <c r="T565" s="123">
        <f>IF($AG$1&gt;=M565,N565,0)</f>
        <v>43.142857142857146</v>
      </c>
      <c r="U565" s="121"/>
      <c r="V565" s="125" t="str">
        <f>IF(Q565=100,"CUMPLIDA",IF(M565-$AG$1&lt;0,"VENCIDA",IF(M565-$AG$1&lt;=30,"PRÓXIMA A VENCER",IF(Q565&gt;0,"CON AVANCE","EN TERMINO"))))</f>
        <v>VENCIDA</v>
      </c>
      <c r="W565" s="125" t="str">
        <f>IF(A565&lt;&gt;"",IF(AC565=1,"VENCIDO",IF(AC565=2,"PRÓXIMO A VENCER",IF(AC565=3,"EN TERMINO",IF(AC565=4,"CON AVANCE",IF(AC565=5,"CUMPLIDO",))))),"")</f>
        <v>VENCIDO</v>
      </c>
      <c r="X565" s="180" t="s">
        <v>147</v>
      </c>
      <c r="Y565" s="117" t="str">
        <f t="shared" si="118"/>
        <v>H130R14</v>
      </c>
      <c r="Z565" s="126">
        <f>IF(A565&lt;&gt;"",1,Z564+1)</f>
        <v>1</v>
      </c>
      <c r="AA565" s="126" t="str">
        <f t="shared" si="119"/>
        <v>H130R14 - 1</v>
      </c>
      <c r="AB565" s="127">
        <f t="shared" si="114"/>
        <v>1</v>
      </c>
      <c r="AC565" s="127">
        <f t="shared" si="115"/>
        <v>1</v>
      </c>
      <c r="AD565" s="127" t="str">
        <f>IF(A565&lt;&gt;"",MID(F565,1,FIND(" ",F565,1)-1),AD564)</f>
        <v>H130R14.</v>
      </c>
      <c r="AE565" s="127" t="str">
        <f t="shared" si="116"/>
        <v>H130R14</v>
      </c>
      <c r="AF565" s="183"/>
      <c r="AG565" s="183"/>
    </row>
    <row r="566" spans="1:33" s="184" customFormat="1" ht="350.1" customHeight="1" x14ac:dyDescent="0.2">
      <c r="A566" s="117">
        <f>IF(ISBLANK(D566),"",COUNTA($D$2:D566))</f>
        <v>441</v>
      </c>
      <c r="B566" s="118">
        <f t="shared" si="120"/>
        <v>565</v>
      </c>
      <c r="C566" s="121"/>
      <c r="D566" s="121" t="s">
        <v>711</v>
      </c>
      <c r="E566" s="121" t="s">
        <v>17</v>
      </c>
      <c r="F566" s="120" t="s">
        <v>374</v>
      </c>
      <c r="G566" s="120" t="s">
        <v>324</v>
      </c>
      <c r="H566" s="120" t="s">
        <v>1151</v>
      </c>
      <c r="I566" s="120" t="s">
        <v>1202</v>
      </c>
      <c r="J566" s="121" t="s">
        <v>321</v>
      </c>
      <c r="K566" s="121">
        <v>3</v>
      </c>
      <c r="L566" s="158">
        <v>43709</v>
      </c>
      <c r="M566" s="158">
        <v>44073</v>
      </c>
      <c r="N566" s="145">
        <f t="shared" si="121"/>
        <v>52</v>
      </c>
      <c r="O566" s="121" t="s">
        <v>313</v>
      </c>
      <c r="P566" s="121">
        <v>3</v>
      </c>
      <c r="Q566" s="146">
        <f>IF(P566/K566&gt;1,100,+P566/K566*100)</f>
        <v>100</v>
      </c>
      <c r="R566" s="123">
        <f>+N566*Q566/100</f>
        <v>52</v>
      </c>
      <c r="S566" s="123">
        <f>IF(M566&lt;=$AG$1,R566,0)</f>
        <v>52</v>
      </c>
      <c r="T566" s="123">
        <f>IF($AG$1&gt;=M566,N566,0)</f>
        <v>52</v>
      </c>
      <c r="U566" s="121" t="s">
        <v>1527</v>
      </c>
      <c r="V566" s="125" t="str">
        <f>IF(Q566=100,"CUMPLIDA",IF(M566-$AG$1&lt;0,"VENCIDA",IF(M566-$AG$1&lt;=30,"PRÓXIMA A VENCER",IF(Q566&gt;0,"CON AVANCE","EN TERMINO"))))</f>
        <v>CUMPLIDA</v>
      </c>
      <c r="W566" s="125" t="str">
        <f>IF(A566&lt;&gt;"",IF(AC566=1,"VENCIDO",IF(AC566=2,"PRÓXIMO A VENCER",IF(AC566=3,"EN TERMINO",IF(AC566=4,"CON AVANCE",IF(AC566=5,"CUMPLIDO",))))),"")</f>
        <v>CUMPLIDO</v>
      </c>
      <c r="X566" s="180" t="s">
        <v>147</v>
      </c>
      <c r="Y566" s="117" t="str">
        <f t="shared" si="118"/>
        <v>H131R14</v>
      </c>
      <c r="Z566" s="126">
        <f>IF(A566&lt;&gt;"",1,Z565+1)</f>
        <v>1</v>
      </c>
      <c r="AA566" s="126" t="str">
        <f t="shared" si="119"/>
        <v>H131R14 - 1</v>
      </c>
      <c r="AB566" s="127">
        <f t="shared" si="114"/>
        <v>5</v>
      </c>
      <c r="AC566" s="127">
        <f t="shared" si="115"/>
        <v>5</v>
      </c>
      <c r="AD566" s="127" t="str">
        <f>IF(A566&lt;&gt;"",MID(F566,1,FIND(" ",F566,1)-1),AD565)</f>
        <v>H131R14.</v>
      </c>
      <c r="AE566" s="127" t="str">
        <f t="shared" si="116"/>
        <v>H131R14</v>
      </c>
      <c r="AF566" s="183"/>
      <c r="AG566" s="183"/>
    </row>
    <row r="567" spans="1:33" s="184" customFormat="1" ht="350.1" customHeight="1" x14ac:dyDescent="0.2">
      <c r="A567" s="117" t="str">
        <f>IF(ISBLANK(D567),"",COUNTA($D$2:D567))</f>
        <v/>
      </c>
      <c r="B567" s="118">
        <f t="shared" si="120"/>
        <v>566</v>
      </c>
      <c r="C567" s="121"/>
      <c r="D567" s="121"/>
      <c r="E567" s="121" t="s">
        <v>17</v>
      </c>
      <c r="F567" s="120" t="s">
        <v>375</v>
      </c>
      <c r="G567" s="120" t="s">
        <v>324</v>
      </c>
      <c r="H567" s="120" t="s">
        <v>638</v>
      </c>
      <c r="I567" s="120" t="s">
        <v>376</v>
      </c>
      <c r="J567" s="121" t="s">
        <v>377</v>
      </c>
      <c r="K567" s="121">
        <v>3</v>
      </c>
      <c r="L567" s="158">
        <v>43069</v>
      </c>
      <c r="M567" s="158">
        <v>43403</v>
      </c>
      <c r="N567" s="145">
        <f t="shared" si="121"/>
        <v>47.714285714285715</v>
      </c>
      <c r="O567" s="121" t="s">
        <v>1691</v>
      </c>
      <c r="P567" s="121">
        <v>3</v>
      </c>
      <c r="Q567" s="146">
        <f>IF(P567/K567&gt;1,100,+P567/K567*100)</f>
        <v>100</v>
      </c>
      <c r="R567" s="123">
        <f>+N567*Q567/100</f>
        <v>47.714285714285715</v>
      </c>
      <c r="S567" s="123">
        <f>IF(M567&lt;=$AG$1,R567,0)</f>
        <v>47.714285714285715</v>
      </c>
      <c r="T567" s="123">
        <f>IF($AG$1&gt;=M567,N567,0)</f>
        <v>47.714285714285715</v>
      </c>
      <c r="U567" s="121" t="s">
        <v>1527</v>
      </c>
      <c r="V567" s="125" t="str">
        <f>IF(Q567=100,"CUMPLIDA",IF(M567-$AG$1&lt;0,"VENCIDA",IF(M567-$AG$1&lt;=30,"PRÓXIMA A VENCER",IF(Q567&gt;0,"CON AVANCE","EN TERMINO"))))</f>
        <v>CUMPLIDA</v>
      </c>
      <c r="W567" s="125" t="str">
        <f>IF(A567&lt;&gt;"",IF(AC567=1,"VENCIDO",IF(AC567=2,"PRÓXIMO A VENCER",IF(AC567=3,"EN TERMINO",IF(AC567=4,"CON AVANCE",IF(AC567=5,"CUMPLIDO",))))),"")</f>
        <v/>
      </c>
      <c r="X567" s="180" t="s">
        <v>147</v>
      </c>
      <c r="Y567" s="117" t="str">
        <f t="shared" si="118"/>
        <v>H131R14</v>
      </c>
      <c r="Z567" s="126">
        <f>IF(A567&lt;&gt;"",1,Z566+1)</f>
        <v>2</v>
      </c>
      <c r="AA567" s="126" t="str">
        <f t="shared" si="119"/>
        <v>H131R14 - 2</v>
      </c>
      <c r="AB567" s="127">
        <f t="shared" si="114"/>
        <v>5</v>
      </c>
      <c r="AC567" s="127">
        <f t="shared" si="115"/>
        <v>5</v>
      </c>
      <c r="AD567" s="127" t="str">
        <f>IF(A567&lt;&gt;"",MID(F567,1,FIND(" ",F567,1)-1),AD566)</f>
        <v>H131R14.</v>
      </c>
      <c r="AE567" s="127" t="str">
        <f t="shared" si="116"/>
        <v>H131R14</v>
      </c>
      <c r="AF567" s="183"/>
      <c r="AG567" s="183"/>
    </row>
    <row r="568" spans="1:33" s="184" customFormat="1" ht="350.1" customHeight="1" x14ac:dyDescent="0.2">
      <c r="A568" s="117">
        <f>IF(ISBLANK(D568),"",COUNTA($D$2:D568))</f>
        <v>442</v>
      </c>
      <c r="B568" s="118">
        <f t="shared" si="120"/>
        <v>567</v>
      </c>
      <c r="C568" s="121"/>
      <c r="D568" s="121" t="s">
        <v>711</v>
      </c>
      <c r="E568" s="121" t="s">
        <v>21</v>
      </c>
      <c r="F568" s="120" t="s">
        <v>1013</v>
      </c>
      <c r="G568" s="120" t="s">
        <v>83</v>
      </c>
      <c r="H568" s="120" t="s">
        <v>1195</v>
      </c>
      <c r="I568" s="120" t="s">
        <v>1190</v>
      </c>
      <c r="J568" s="121" t="s">
        <v>1543</v>
      </c>
      <c r="K568" s="126">
        <v>1</v>
      </c>
      <c r="L568" s="188">
        <v>43858</v>
      </c>
      <c r="M568" s="188">
        <v>44165</v>
      </c>
      <c r="N568" s="145">
        <f t="shared" si="121"/>
        <v>43.857142857142854</v>
      </c>
      <c r="O568" s="121" t="s">
        <v>1689</v>
      </c>
      <c r="P568" s="121">
        <v>1</v>
      </c>
      <c r="Q568" s="146">
        <f>IF(P568/K568&gt;1,100,+P568/K568*100)</f>
        <v>100</v>
      </c>
      <c r="R568" s="123">
        <f>+N568*Q568/100</f>
        <v>43.857142857142854</v>
      </c>
      <c r="S568" s="123">
        <f>IF(M568&lt;=$AG$1,R568,0)</f>
        <v>43.857142857142854</v>
      </c>
      <c r="T568" s="123">
        <f>IF($AG$1&gt;=M568,N568,0)</f>
        <v>43.857142857142854</v>
      </c>
      <c r="U568" s="121"/>
      <c r="V568" s="125" t="str">
        <f>IF(Q568=100,"CUMPLIDA",IF(M568-$AG$1&lt;0,"VENCIDA",IF(M568-$AG$1&lt;=30,"PRÓXIMA A VENCER",IF(Q568&gt;0,"CON AVANCE","EN TERMINO"))))</f>
        <v>CUMPLIDA</v>
      </c>
      <c r="W568" s="125" t="str">
        <f>IF(A568&lt;&gt;"",IF(AC568=1,"VENCIDO",IF(AC568=2,"PRÓXIMO A VENCER",IF(AC568=3,"EN TERMINO",IF(AC568=4,"CON AVANCE",IF(AC568=5,"CUMPLIDO",))))),"")</f>
        <v>CUMPLIDO</v>
      </c>
      <c r="X568" s="180" t="s">
        <v>147</v>
      </c>
      <c r="Y568" s="117" t="str">
        <f t="shared" si="118"/>
        <v>H132R14</v>
      </c>
      <c r="Z568" s="126">
        <f>IF(A568&lt;&gt;"",1,Z567+1)</f>
        <v>1</v>
      </c>
      <c r="AA568" s="126" t="str">
        <f t="shared" si="119"/>
        <v>H132R14 - 1</v>
      </c>
      <c r="AB568" s="127">
        <f t="shared" si="114"/>
        <v>5</v>
      </c>
      <c r="AC568" s="127">
        <f t="shared" si="115"/>
        <v>5</v>
      </c>
      <c r="AD568" s="127" t="str">
        <f>IF(A568&lt;&gt;"",MID(F568,1,FIND(" ",F568,1)-1),AD567)</f>
        <v>H132R14.</v>
      </c>
      <c r="AE568" s="127" t="str">
        <f t="shared" si="116"/>
        <v>H132R14</v>
      </c>
      <c r="AF568" s="183"/>
      <c r="AG568" s="183"/>
    </row>
    <row r="569" spans="1:33" s="184" customFormat="1" ht="350.1" customHeight="1" x14ac:dyDescent="0.2">
      <c r="A569" s="117">
        <f>IF(ISBLANK(D569),"",COUNTA($D$2:D569))</f>
        <v>443</v>
      </c>
      <c r="B569" s="118">
        <f t="shared" si="120"/>
        <v>568</v>
      </c>
      <c r="C569" s="121"/>
      <c r="D569" s="121" t="s">
        <v>843</v>
      </c>
      <c r="E569" s="121" t="s">
        <v>21</v>
      </c>
      <c r="F569" s="120" t="s">
        <v>852</v>
      </c>
      <c r="G569" s="120" t="s">
        <v>84</v>
      </c>
      <c r="H569" s="120" t="s">
        <v>246</v>
      </c>
      <c r="I569" s="120" t="s">
        <v>247</v>
      </c>
      <c r="J569" s="126" t="s">
        <v>9</v>
      </c>
      <c r="K569" s="126">
        <v>1</v>
      </c>
      <c r="L569" s="188">
        <v>43040</v>
      </c>
      <c r="M569" s="188">
        <v>43099</v>
      </c>
      <c r="N569" s="145">
        <f t="shared" si="121"/>
        <v>8.4285714285714288</v>
      </c>
      <c r="O569" s="121" t="s">
        <v>1689</v>
      </c>
      <c r="P569" s="121">
        <v>1</v>
      </c>
      <c r="Q569" s="146">
        <f>IF(P569/K569&gt;1,100,+P569/K569*100)</f>
        <v>100</v>
      </c>
      <c r="R569" s="123">
        <f>+N569*Q569/100</f>
        <v>8.4285714285714288</v>
      </c>
      <c r="S569" s="123">
        <f>IF(M569&lt;=$AG$1,R569,0)</f>
        <v>8.4285714285714288</v>
      </c>
      <c r="T569" s="123">
        <f>IF($AG$1&gt;=M569,N569,0)</f>
        <v>8.4285714285714288</v>
      </c>
      <c r="U569" s="121"/>
      <c r="V569" s="125" t="str">
        <f>IF(Q569=100,"CUMPLIDA",IF(M569-$AG$1&lt;0,"VENCIDA",IF(M569-$AG$1&lt;=30,"PRÓXIMA A VENCER",IF(Q569&gt;0,"CON AVANCE","EN TERMINO"))))</f>
        <v>CUMPLIDA</v>
      </c>
      <c r="W569" s="125" t="str">
        <f>IF(A569&lt;&gt;"",IF(AC569=1,"VENCIDO",IF(AC569=2,"PRÓXIMO A VENCER",IF(AC569=3,"EN TERMINO",IF(AC569=4,"CON AVANCE",IF(AC569=5,"CUMPLIDO",))))),"")</f>
        <v>CUMPLIDO</v>
      </c>
      <c r="X569" s="180" t="s">
        <v>147</v>
      </c>
      <c r="Y569" s="117" t="str">
        <f t="shared" si="118"/>
        <v>H134R14</v>
      </c>
      <c r="Z569" s="126">
        <f>IF(A569&lt;&gt;"",1,Z568+1)</f>
        <v>1</v>
      </c>
      <c r="AA569" s="126" t="str">
        <f t="shared" si="119"/>
        <v>H134R14 - 1</v>
      </c>
      <c r="AB569" s="127">
        <f t="shared" si="114"/>
        <v>5</v>
      </c>
      <c r="AC569" s="127">
        <f t="shared" si="115"/>
        <v>5</v>
      </c>
      <c r="AD569" s="127" t="str">
        <f>IF(A569&lt;&gt;"",MID(F569,1,FIND(" ",F569,1)-1),AD568)</f>
        <v>H134R14.</v>
      </c>
      <c r="AE569" s="127" t="str">
        <f t="shared" si="116"/>
        <v>H134R14</v>
      </c>
      <c r="AF569" s="183"/>
      <c r="AG569" s="183"/>
    </row>
    <row r="570" spans="1:33" s="184" customFormat="1" ht="350.1" customHeight="1" x14ac:dyDescent="0.2">
      <c r="A570" s="117">
        <f>IF(ISBLANK(D570),"",COUNTA($D$2:D570))</f>
        <v>444</v>
      </c>
      <c r="B570" s="118">
        <f t="shared" si="120"/>
        <v>569</v>
      </c>
      <c r="C570" s="121"/>
      <c r="D570" s="121" t="s">
        <v>849</v>
      </c>
      <c r="E570" s="121" t="s">
        <v>21</v>
      </c>
      <c r="F570" s="120" t="s">
        <v>1164</v>
      </c>
      <c r="G570" s="120" t="s">
        <v>248</v>
      </c>
      <c r="H570" s="120" t="s">
        <v>1203</v>
      </c>
      <c r="I570" s="120" t="s">
        <v>1204</v>
      </c>
      <c r="J570" s="126" t="s">
        <v>1200</v>
      </c>
      <c r="K570" s="126">
        <v>10</v>
      </c>
      <c r="L570" s="188">
        <v>43862</v>
      </c>
      <c r="M570" s="188">
        <v>44165</v>
      </c>
      <c r="N570" s="145">
        <f t="shared" si="121"/>
        <v>43.285714285714285</v>
      </c>
      <c r="O570" s="121" t="s">
        <v>1693</v>
      </c>
      <c r="P570" s="121">
        <v>0</v>
      </c>
      <c r="Q570" s="146">
        <f>IF(P570/K570&gt;1,100,+P570/K570*100)</f>
        <v>0</v>
      </c>
      <c r="R570" s="123">
        <f>+N570*Q570/100</f>
        <v>0</v>
      </c>
      <c r="S570" s="123">
        <f>IF(M570&lt;=$AG$1,R570,0)</f>
        <v>0</v>
      </c>
      <c r="T570" s="123">
        <f>IF($AG$1&gt;=M570,N570,0)</f>
        <v>43.285714285714285</v>
      </c>
      <c r="U570" s="121"/>
      <c r="V570" s="125" t="str">
        <f>IF(Q570=100,"CUMPLIDA",IF(M570-$AG$1&lt;0,"VENCIDA",IF(M570-$AG$1&lt;=30,"PRÓXIMA A VENCER",IF(Q570&gt;0,"CON AVANCE","EN TERMINO"))))</f>
        <v>VENCIDA</v>
      </c>
      <c r="W570" s="125" t="str">
        <f>IF(A570&lt;&gt;"",IF(AC570=1,"VENCIDO",IF(AC570=2,"PRÓXIMO A VENCER",IF(AC570=3,"EN TERMINO",IF(AC570=4,"CON AVANCE",IF(AC570=5,"CUMPLIDO",))))),"")</f>
        <v>VENCIDO</v>
      </c>
      <c r="X570" s="180" t="s">
        <v>147</v>
      </c>
      <c r="Y570" s="117" t="str">
        <f t="shared" si="118"/>
        <v>H135R14</v>
      </c>
      <c r="Z570" s="126">
        <f>IF(A570&lt;&gt;"",1,Z569+1)</f>
        <v>1</v>
      </c>
      <c r="AA570" s="126" t="str">
        <f t="shared" si="119"/>
        <v>H135R14 - 1</v>
      </c>
      <c r="AB570" s="127">
        <f t="shared" si="114"/>
        <v>1</v>
      </c>
      <c r="AC570" s="127">
        <f t="shared" si="115"/>
        <v>1</v>
      </c>
      <c r="AD570" s="127" t="str">
        <f>IF(A570&lt;&gt;"",MID(F570,1,FIND(" ",F570,1)-1),AD569)</f>
        <v>H135R14.</v>
      </c>
      <c r="AE570" s="127" t="str">
        <f t="shared" si="116"/>
        <v>H135R14</v>
      </c>
      <c r="AF570" s="183"/>
      <c r="AG570" s="183"/>
    </row>
    <row r="571" spans="1:33" s="184" customFormat="1" ht="350.1" customHeight="1" x14ac:dyDescent="0.2">
      <c r="A571" s="117">
        <f>IF(ISBLANK(D571),"",COUNTA($D$2:D571))</f>
        <v>445</v>
      </c>
      <c r="B571" s="118">
        <f t="shared" si="120"/>
        <v>570</v>
      </c>
      <c r="C571" s="121"/>
      <c r="D571" s="121" t="s">
        <v>711</v>
      </c>
      <c r="E571" s="121" t="s">
        <v>32</v>
      </c>
      <c r="F571" s="120" t="s">
        <v>1165</v>
      </c>
      <c r="G571" s="120" t="s">
        <v>85</v>
      </c>
      <c r="H571" s="120" t="s">
        <v>1166</v>
      </c>
      <c r="I571" s="120" t="s">
        <v>1152</v>
      </c>
      <c r="J571" s="121" t="s">
        <v>1194</v>
      </c>
      <c r="K571" s="126">
        <v>1</v>
      </c>
      <c r="L571" s="188">
        <v>43858</v>
      </c>
      <c r="M571" s="188">
        <v>44165</v>
      </c>
      <c r="N571" s="145">
        <f t="shared" si="121"/>
        <v>43.857142857142854</v>
      </c>
      <c r="O571" s="126" t="s">
        <v>2192</v>
      </c>
      <c r="P571" s="121">
        <v>0</v>
      </c>
      <c r="Q571" s="146">
        <f>IF(P571/K571&gt;1,100,+P571/K571*100)</f>
        <v>0</v>
      </c>
      <c r="R571" s="123">
        <f>+N571*Q571/100</f>
        <v>0</v>
      </c>
      <c r="S571" s="123">
        <f>IF(M571&lt;=$AG$1,R571,0)</f>
        <v>0</v>
      </c>
      <c r="T571" s="123">
        <f>IF($AG$1&gt;=M571,N571,0)</f>
        <v>43.857142857142854</v>
      </c>
      <c r="U571" s="121"/>
      <c r="V571" s="125" t="str">
        <f>IF(Q571=100,"CUMPLIDA",IF(M571-$AG$1&lt;0,"VENCIDA",IF(M571-$AG$1&lt;=30,"PRÓXIMA A VENCER",IF(Q571&gt;0,"CON AVANCE","EN TERMINO"))))</f>
        <v>VENCIDA</v>
      </c>
      <c r="W571" s="125" t="str">
        <f>IF(A571&lt;&gt;"",IF(AC571=1,"VENCIDO",IF(AC571=2,"PRÓXIMO A VENCER",IF(AC571=3,"EN TERMINO",IF(AC571=4,"CON AVANCE",IF(AC571=5,"CUMPLIDO",))))),"")</f>
        <v>VENCIDO</v>
      </c>
      <c r="X571" s="180" t="s">
        <v>147</v>
      </c>
      <c r="Y571" s="117" t="str">
        <f t="shared" si="118"/>
        <v>H136R14</v>
      </c>
      <c r="Z571" s="126">
        <f>IF(A571&lt;&gt;"",1,Z570+1)</f>
        <v>1</v>
      </c>
      <c r="AA571" s="126" t="str">
        <f t="shared" si="119"/>
        <v>H136R14 - 1</v>
      </c>
      <c r="AB571" s="127">
        <f t="shared" si="114"/>
        <v>1</v>
      </c>
      <c r="AC571" s="127">
        <f t="shared" si="115"/>
        <v>1</v>
      </c>
      <c r="AD571" s="127" t="str">
        <f>IF(A571&lt;&gt;"",MID(F571,1,FIND(" ",F571,1)-1),AD570)</f>
        <v>H136R14.</v>
      </c>
      <c r="AE571" s="127" t="str">
        <f t="shared" si="116"/>
        <v>H136R14</v>
      </c>
      <c r="AF571" s="183"/>
      <c r="AG571" s="183"/>
    </row>
    <row r="572" spans="1:33" s="184" customFormat="1" ht="350.1" customHeight="1" x14ac:dyDescent="0.2">
      <c r="A572" s="117">
        <f>IF(ISBLANK(D572),"",COUNTA($D$2:D572))</f>
        <v>446</v>
      </c>
      <c r="B572" s="118">
        <f t="shared" si="120"/>
        <v>571</v>
      </c>
      <c r="C572" s="121"/>
      <c r="D572" s="121" t="s">
        <v>829</v>
      </c>
      <c r="E572" s="121" t="s">
        <v>21</v>
      </c>
      <c r="F572" s="120" t="s">
        <v>1014</v>
      </c>
      <c r="G572" s="120" t="s">
        <v>86</v>
      </c>
      <c r="H572" s="120" t="s">
        <v>1198</v>
      </c>
      <c r="I572" s="120" t="s">
        <v>1204</v>
      </c>
      <c r="J572" s="126" t="s">
        <v>1200</v>
      </c>
      <c r="K572" s="126">
        <v>10</v>
      </c>
      <c r="L572" s="188">
        <v>43862</v>
      </c>
      <c r="M572" s="188">
        <v>44165</v>
      </c>
      <c r="N572" s="145">
        <f t="shared" si="121"/>
        <v>43.285714285714285</v>
      </c>
      <c r="O572" s="126" t="s">
        <v>1693</v>
      </c>
      <c r="P572" s="121">
        <v>0</v>
      </c>
      <c r="Q572" s="146">
        <f>IF(P572/K572&gt;1,100,+P572/K572*100)</f>
        <v>0</v>
      </c>
      <c r="R572" s="123">
        <f>+N572*Q572/100</f>
        <v>0</v>
      </c>
      <c r="S572" s="123">
        <f>IF(M572&lt;=$AG$1,R572,0)</f>
        <v>0</v>
      </c>
      <c r="T572" s="123">
        <f>IF($AG$1&gt;=M572,N572,0)</f>
        <v>43.285714285714285</v>
      </c>
      <c r="U572" s="121"/>
      <c r="V572" s="125" t="str">
        <f>IF(Q572=100,"CUMPLIDA",IF(M572-$AG$1&lt;0,"VENCIDA",IF(M572-$AG$1&lt;=30,"PRÓXIMA A VENCER",IF(Q572&gt;0,"CON AVANCE","EN TERMINO"))))</f>
        <v>VENCIDA</v>
      </c>
      <c r="W572" s="125" t="str">
        <f>IF(A572&lt;&gt;"",IF(AC572=1,"VENCIDO",IF(AC572=2,"PRÓXIMO A VENCER",IF(AC572=3,"EN TERMINO",IF(AC572=4,"CON AVANCE",IF(AC572=5,"CUMPLIDO",))))),"")</f>
        <v>VENCIDO</v>
      </c>
      <c r="X572" s="180" t="s">
        <v>147</v>
      </c>
      <c r="Y572" s="117" t="str">
        <f t="shared" si="118"/>
        <v>H137R14</v>
      </c>
      <c r="Z572" s="126">
        <f>IF(A572&lt;&gt;"",1,Z571+1)</f>
        <v>1</v>
      </c>
      <c r="AA572" s="126" t="str">
        <f t="shared" si="119"/>
        <v>H137R14 - 1</v>
      </c>
      <c r="AB572" s="127">
        <f t="shared" si="114"/>
        <v>1</v>
      </c>
      <c r="AC572" s="127">
        <f t="shared" si="115"/>
        <v>1</v>
      </c>
      <c r="AD572" s="127" t="str">
        <f>IF(A572&lt;&gt;"",MID(F572,1,FIND(" ",F572,1)-1),AD571)</f>
        <v>H137R14.</v>
      </c>
      <c r="AE572" s="127" t="str">
        <f t="shared" si="116"/>
        <v>H137R14</v>
      </c>
      <c r="AF572" s="183"/>
      <c r="AG572" s="183"/>
    </row>
    <row r="573" spans="1:33" s="184" customFormat="1" ht="350.1" customHeight="1" x14ac:dyDescent="0.2">
      <c r="A573" s="117">
        <f>IF(ISBLANK(D573),"",COUNTA($D$2:D573))</f>
        <v>447</v>
      </c>
      <c r="B573" s="118">
        <f t="shared" si="120"/>
        <v>572</v>
      </c>
      <c r="C573" s="121"/>
      <c r="D573" s="121" t="s">
        <v>829</v>
      </c>
      <c r="E573" s="121" t="s">
        <v>87</v>
      </c>
      <c r="F573" s="120" t="s">
        <v>639</v>
      </c>
      <c r="G573" s="120" t="s">
        <v>645</v>
      </c>
      <c r="H573" s="120" t="s">
        <v>665</v>
      </c>
      <c r="I573" s="120" t="s">
        <v>666</v>
      </c>
      <c r="J573" s="121" t="s">
        <v>332</v>
      </c>
      <c r="K573" s="121">
        <v>2</v>
      </c>
      <c r="L573" s="158">
        <v>43040</v>
      </c>
      <c r="M573" s="158">
        <v>43311</v>
      </c>
      <c r="N573" s="145">
        <f t="shared" si="121"/>
        <v>38.714285714285715</v>
      </c>
      <c r="O573" s="121" t="s">
        <v>1693</v>
      </c>
      <c r="P573" s="121">
        <v>2</v>
      </c>
      <c r="Q573" s="146">
        <f>IF(P573/K573&gt;1,100,+P573/K573*100)</f>
        <v>100</v>
      </c>
      <c r="R573" s="123">
        <f>+N573*Q573/100</f>
        <v>38.714285714285715</v>
      </c>
      <c r="S573" s="123">
        <f>IF(M573&lt;=$AG$1,R573,0)</f>
        <v>38.714285714285715</v>
      </c>
      <c r="T573" s="123">
        <f>IF($AG$1&gt;=M573,N573,0)</f>
        <v>38.714285714285715</v>
      </c>
      <c r="U573" s="121"/>
      <c r="V573" s="125" t="str">
        <f>IF(Q573=100,"CUMPLIDA",IF(M573-$AG$1&lt;0,"VENCIDA",IF(M573-$AG$1&lt;=30,"PRÓXIMA A VENCER",IF(Q573&gt;0,"CON AVANCE","EN TERMINO"))))</f>
        <v>CUMPLIDA</v>
      </c>
      <c r="W573" s="125" t="str">
        <f>IF(A573&lt;&gt;"",IF(AC573=1,"VENCIDO",IF(AC573=2,"PRÓXIMO A VENCER",IF(AC573=3,"EN TERMINO",IF(AC573=4,"CON AVANCE",IF(AC573=5,"CUMPLIDO",))))),"")</f>
        <v>CUMPLIDO</v>
      </c>
      <c r="X573" s="180" t="s">
        <v>147</v>
      </c>
      <c r="Y573" s="117" t="str">
        <f t="shared" si="118"/>
        <v>H138R14</v>
      </c>
      <c r="Z573" s="126">
        <f>IF(A573&lt;&gt;"",1,Z572+1)</f>
        <v>1</v>
      </c>
      <c r="AA573" s="126" t="str">
        <f t="shared" si="119"/>
        <v>H138R14 - 1</v>
      </c>
      <c r="AB573" s="127">
        <f t="shared" si="114"/>
        <v>5</v>
      </c>
      <c r="AC573" s="127">
        <f t="shared" si="115"/>
        <v>5</v>
      </c>
      <c r="AD573" s="127" t="str">
        <f>IF(A573&lt;&gt;"",MID(F573,1,FIND(" ",F573,1)-1),AD572)</f>
        <v>H138R14.</v>
      </c>
      <c r="AE573" s="127" t="str">
        <f t="shared" si="116"/>
        <v>H138R14</v>
      </c>
      <c r="AF573" s="183"/>
      <c r="AG573" s="183"/>
    </row>
    <row r="574" spans="1:33" s="184" customFormat="1" ht="350.1" customHeight="1" x14ac:dyDescent="0.2">
      <c r="A574" s="117">
        <f>IF(ISBLANK(D574),"",COUNTA($D$2:D574))</f>
        <v>448</v>
      </c>
      <c r="B574" s="118">
        <f t="shared" si="120"/>
        <v>573</v>
      </c>
      <c r="C574" s="121"/>
      <c r="D574" s="121" t="s">
        <v>829</v>
      </c>
      <c r="E574" s="121" t="s">
        <v>21</v>
      </c>
      <c r="F574" s="120" t="s">
        <v>640</v>
      </c>
      <c r="G574" s="120" t="s">
        <v>88</v>
      </c>
      <c r="H574" s="120" t="s">
        <v>387</v>
      </c>
      <c r="I574" s="120" t="s">
        <v>388</v>
      </c>
      <c r="J574" s="121" t="s">
        <v>389</v>
      </c>
      <c r="K574" s="121">
        <v>3</v>
      </c>
      <c r="L574" s="158">
        <v>43040</v>
      </c>
      <c r="M574" s="158">
        <v>43403</v>
      </c>
      <c r="N574" s="145">
        <f t="shared" si="121"/>
        <v>51.857142857142854</v>
      </c>
      <c r="O574" s="121" t="s">
        <v>1691</v>
      </c>
      <c r="P574" s="121">
        <v>3</v>
      </c>
      <c r="Q574" s="146">
        <f>IF(P574/K574&gt;1,100,+P574/K574*100)</f>
        <v>100</v>
      </c>
      <c r="R574" s="123">
        <f>+N574*Q574/100</f>
        <v>51.857142857142854</v>
      </c>
      <c r="S574" s="123">
        <f>IF(M574&lt;=$AG$1,R574,0)</f>
        <v>51.857142857142854</v>
      </c>
      <c r="T574" s="123">
        <f>IF($AG$1&gt;=M574,N574,0)</f>
        <v>51.857142857142854</v>
      </c>
      <c r="U574" s="121"/>
      <c r="V574" s="125" t="str">
        <f>IF(Q574=100,"CUMPLIDA",IF(M574-$AG$1&lt;0,"VENCIDA",IF(M574-$AG$1&lt;=30,"PRÓXIMA A VENCER",IF(Q574&gt;0,"CON AVANCE","EN TERMINO"))))</f>
        <v>CUMPLIDA</v>
      </c>
      <c r="W574" s="125" t="str">
        <f>IF(A574&lt;&gt;"",IF(AC574=1,"VENCIDO",IF(AC574=2,"PRÓXIMO A VENCER",IF(AC574=3,"EN TERMINO",IF(AC574=4,"CON AVANCE",IF(AC574=5,"CUMPLIDO",))))),"")</f>
        <v>CUMPLIDO</v>
      </c>
      <c r="X574" s="180" t="s">
        <v>147</v>
      </c>
      <c r="Y574" s="117" t="str">
        <f t="shared" si="118"/>
        <v>H140R14</v>
      </c>
      <c r="Z574" s="126">
        <f>IF(A574&lt;&gt;"",1,Z573+1)</f>
        <v>1</v>
      </c>
      <c r="AA574" s="126" t="str">
        <f t="shared" si="119"/>
        <v>H140R14 - 1</v>
      </c>
      <c r="AB574" s="127">
        <f t="shared" si="114"/>
        <v>5</v>
      </c>
      <c r="AC574" s="127">
        <f t="shared" si="115"/>
        <v>5</v>
      </c>
      <c r="AD574" s="127" t="str">
        <f>IF(A574&lt;&gt;"",MID(F574,1,FIND(" ",F574,1)-1),AD573)</f>
        <v>H140R14.</v>
      </c>
      <c r="AE574" s="127" t="str">
        <f t="shared" si="116"/>
        <v>H140R14</v>
      </c>
      <c r="AF574" s="183"/>
      <c r="AG574" s="183"/>
    </row>
    <row r="575" spans="1:33" s="184" customFormat="1" ht="350.1" customHeight="1" x14ac:dyDescent="0.2">
      <c r="A575" s="117">
        <f>IF(ISBLANK(D575),"",COUNTA($D$2:D575))</f>
        <v>449</v>
      </c>
      <c r="B575" s="118">
        <f t="shared" si="120"/>
        <v>574</v>
      </c>
      <c r="C575" s="121"/>
      <c r="D575" s="121" t="s">
        <v>829</v>
      </c>
      <c r="E575" s="121" t="s">
        <v>89</v>
      </c>
      <c r="F575" s="120" t="s">
        <v>1015</v>
      </c>
      <c r="G575" s="120" t="s">
        <v>90</v>
      </c>
      <c r="H575" s="120" t="s">
        <v>1675</v>
      </c>
      <c r="I575" s="120" t="s">
        <v>1676</v>
      </c>
      <c r="J575" s="121" t="s">
        <v>1677</v>
      </c>
      <c r="K575" s="121">
        <v>1</v>
      </c>
      <c r="L575" s="158">
        <v>44407</v>
      </c>
      <c r="M575" s="158">
        <v>44561</v>
      </c>
      <c r="N575" s="145">
        <f t="shared" si="121"/>
        <v>22</v>
      </c>
      <c r="O575" s="121" t="s">
        <v>1692</v>
      </c>
      <c r="P575" s="121">
        <v>0</v>
      </c>
      <c r="Q575" s="146">
        <f>IF(P575/K575&gt;1,100,+P575/K575*100)</f>
        <v>0</v>
      </c>
      <c r="R575" s="123">
        <f>+N575*Q575/100</f>
        <v>0</v>
      </c>
      <c r="S575" s="123">
        <f>IF(M575&lt;=$AG$1,R575,0)</f>
        <v>0</v>
      </c>
      <c r="T575" s="123">
        <f>IF($AG$1&gt;=M575,N575,0)</f>
        <v>22</v>
      </c>
      <c r="U575" s="121"/>
      <c r="V575" s="125" t="str">
        <f>IF(Q575=100,"CUMPLIDA",IF(M575-$AG$1&lt;0,"VENCIDA",IF(M575-$AG$1&lt;=30,"PRÓXIMA A VENCER",IF(Q575&gt;0,"CON AVANCE","EN TERMINO"))))</f>
        <v>VENCIDA</v>
      </c>
      <c r="W575" s="125" t="str">
        <f>IF(A575&lt;&gt;"",IF(AC575=1,"VENCIDO",IF(AC575=2,"PRÓXIMO A VENCER",IF(AC575=3,"EN TERMINO",IF(AC575=4,"CON AVANCE",IF(AC575=5,"CUMPLIDO",))))),"")</f>
        <v>VENCIDO</v>
      </c>
      <c r="X575" s="180" t="s">
        <v>147</v>
      </c>
      <c r="Y575" s="117" t="str">
        <f t="shared" si="118"/>
        <v>H146R14</v>
      </c>
      <c r="Z575" s="126">
        <f>IF(A575&lt;&gt;"",1,Z574+1)</f>
        <v>1</v>
      </c>
      <c r="AA575" s="126" t="str">
        <f t="shared" si="119"/>
        <v>H146R14 - 1</v>
      </c>
      <c r="AB575" s="127">
        <f t="shared" si="114"/>
        <v>1</v>
      </c>
      <c r="AC575" s="127">
        <f t="shared" si="115"/>
        <v>1</v>
      </c>
      <c r="AD575" s="127" t="str">
        <f>IF(A575&lt;&gt;"",MID(F575,1,FIND(" ",F575,1)-1),AD574)</f>
        <v>H146R14.</v>
      </c>
      <c r="AE575" s="127" t="str">
        <f t="shared" si="116"/>
        <v>H146R14</v>
      </c>
      <c r="AF575" s="183"/>
      <c r="AG575" s="183"/>
    </row>
    <row r="576" spans="1:33" s="184" customFormat="1" ht="350.1" customHeight="1" x14ac:dyDescent="0.2">
      <c r="A576" s="117">
        <f>IF(ISBLANK(D576),"",COUNTA($D$2:D576))</f>
        <v>450</v>
      </c>
      <c r="B576" s="118">
        <f t="shared" si="120"/>
        <v>575</v>
      </c>
      <c r="C576" s="121"/>
      <c r="D576" s="121" t="s">
        <v>829</v>
      </c>
      <c r="E576" s="121" t="s">
        <v>19</v>
      </c>
      <c r="F576" s="120" t="s">
        <v>1016</v>
      </c>
      <c r="G576" s="120" t="s">
        <v>91</v>
      </c>
      <c r="H576" s="120" t="s">
        <v>546</v>
      </c>
      <c r="I576" s="120" t="s">
        <v>547</v>
      </c>
      <c r="J576" s="126" t="s">
        <v>8</v>
      </c>
      <c r="K576" s="126">
        <v>1</v>
      </c>
      <c r="L576" s="188">
        <v>43040</v>
      </c>
      <c r="M576" s="188">
        <v>43189</v>
      </c>
      <c r="N576" s="145">
        <f t="shared" ref="N576:N577" si="125">(+M576-L576)/7</f>
        <v>21.285714285714285</v>
      </c>
      <c r="O576" s="126" t="s">
        <v>1700</v>
      </c>
      <c r="P576" s="121">
        <v>1</v>
      </c>
      <c r="Q576" s="146">
        <f>IF(P576/K576&gt;1,100,+P576/K576*100)</f>
        <v>100</v>
      </c>
      <c r="R576" s="123">
        <f>+N576*Q576/100</f>
        <v>21.285714285714285</v>
      </c>
      <c r="S576" s="123">
        <f>IF(M576&lt;=$AG$1,R576,0)</f>
        <v>21.285714285714285</v>
      </c>
      <c r="T576" s="123">
        <f>IF($AG$1&gt;=M576,N576,0)</f>
        <v>21.285714285714285</v>
      </c>
      <c r="U576" s="121" t="s">
        <v>1527</v>
      </c>
      <c r="V576" s="125" t="str">
        <f>IF(Q576=100,"CUMPLIDA",IF(M576-$AG$1&lt;0,"VENCIDA",IF(M576-$AG$1&lt;=30,"PRÓXIMA A VENCER",IF(Q576&gt;0,"CON AVANCE","EN TERMINO"))))</f>
        <v>CUMPLIDA</v>
      </c>
      <c r="W576" s="125" t="str">
        <f>IF(A576&lt;&gt;"",IF(AC576=1,"VENCIDO",IF(AC576=2,"PRÓXIMO A VENCER",IF(AC576=3,"EN TERMINO",IF(AC576=4,"CON AVANCE",IF(AC576=5,"CUMPLIDO",))))),"")</f>
        <v>CUMPLIDO</v>
      </c>
      <c r="X576" s="180" t="s">
        <v>147</v>
      </c>
      <c r="Y576" s="117" t="str">
        <f t="shared" si="118"/>
        <v>H157R14</v>
      </c>
      <c r="Z576" s="126">
        <f>IF(A576&lt;&gt;"",1,Z575+1)</f>
        <v>1</v>
      </c>
      <c r="AA576" s="126" t="str">
        <f t="shared" si="119"/>
        <v>H157R14 - 1</v>
      </c>
      <c r="AB576" s="127">
        <f t="shared" si="114"/>
        <v>5</v>
      </c>
      <c r="AC576" s="127">
        <f t="shared" si="115"/>
        <v>5</v>
      </c>
      <c r="AD576" s="127" t="str">
        <f>IF(A576&lt;&gt;"",MID(F576,1,FIND(" ",F576,1)-1),AD575)</f>
        <v>H157R14.</v>
      </c>
      <c r="AE576" s="127" t="str">
        <f t="shared" si="116"/>
        <v>H157R14</v>
      </c>
      <c r="AF576" s="183"/>
      <c r="AG576" s="183"/>
    </row>
    <row r="577" spans="1:33" s="184" customFormat="1" ht="350.1" customHeight="1" x14ac:dyDescent="0.2">
      <c r="A577" s="117">
        <f>IF(ISBLANK(D577),"",COUNTA($D$2:D577))</f>
        <v>451</v>
      </c>
      <c r="B577" s="118">
        <f t="shared" si="120"/>
        <v>576</v>
      </c>
      <c r="C577" s="121"/>
      <c r="D577" s="121" t="s">
        <v>711</v>
      </c>
      <c r="E577" s="121" t="s">
        <v>92</v>
      </c>
      <c r="F577" s="120" t="s">
        <v>346</v>
      </c>
      <c r="G577" s="120" t="s">
        <v>93</v>
      </c>
      <c r="H577" s="120" t="s">
        <v>344</v>
      </c>
      <c r="I577" s="120" t="s">
        <v>345</v>
      </c>
      <c r="J577" s="121" t="s">
        <v>336</v>
      </c>
      <c r="K577" s="121">
        <v>1</v>
      </c>
      <c r="L577" s="158">
        <v>43070</v>
      </c>
      <c r="M577" s="158">
        <v>43100</v>
      </c>
      <c r="N577" s="145">
        <f t="shared" si="125"/>
        <v>4.2857142857142856</v>
      </c>
      <c r="O577" s="121" t="s">
        <v>331</v>
      </c>
      <c r="P577" s="121">
        <v>1</v>
      </c>
      <c r="Q577" s="146">
        <f>IF(P577/K577&gt;1,100,+P577/K577*100)</f>
        <v>100</v>
      </c>
      <c r="R577" s="123">
        <f>+N577*Q577/100</f>
        <v>4.2857142857142856</v>
      </c>
      <c r="S577" s="123">
        <f>IF(M577&lt;=$AG$1,R577,0)</f>
        <v>4.2857142857142856</v>
      </c>
      <c r="T577" s="123">
        <f>IF($AG$1&gt;=M577,N577,0)</f>
        <v>4.2857142857142856</v>
      </c>
      <c r="U577" s="121" t="s">
        <v>1527</v>
      </c>
      <c r="V577" s="125" t="str">
        <f>IF(Q577=100,"CUMPLIDA",IF(M577-$AG$1&lt;0,"VENCIDA",IF(M577-$AG$1&lt;=30,"PRÓXIMA A VENCER",IF(Q577&gt;0,"CON AVANCE","EN TERMINO"))))</f>
        <v>CUMPLIDA</v>
      </c>
      <c r="W577" s="125" t="str">
        <f>IF(A577&lt;&gt;"",IF(AC577=1,"VENCIDO",IF(AC577=2,"PRÓXIMO A VENCER",IF(AC577=3,"EN TERMINO",IF(AC577=4,"CON AVANCE",IF(AC577=5,"CUMPLIDO",))))),"")</f>
        <v>CUMPLIDO</v>
      </c>
      <c r="X577" s="180" t="s">
        <v>147</v>
      </c>
      <c r="Y577" s="117" t="str">
        <f t="shared" si="118"/>
        <v>H183R14</v>
      </c>
      <c r="Z577" s="126">
        <f>IF(A577&lt;&gt;"",1,Z576+1)</f>
        <v>1</v>
      </c>
      <c r="AA577" s="126" t="str">
        <f t="shared" si="119"/>
        <v>H183R14 - 1</v>
      </c>
      <c r="AB577" s="127">
        <f t="shared" si="114"/>
        <v>5</v>
      </c>
      <c r="AC577" s="127">
        <f t="shared" si="115"/>
        <v>5</v>
      </c>
      <c r="AD577" s="127" t="str">
        <f>IF(A577&lt;&gt;"",MID(F577,1,FIND(" ",F577,1)-1),AD576)</f>
        <v>H183R14.</v>
      </c>
      <c r="AE577" s="127" t="str">
        <f t="shared" si="116"/>
        <v>H183R14</v>
      </c>
      <c r="AF577" s="183"/>
      <c r="AG577" s="183"/>
    </row>
    <row r="578" spans="1:33" s="199" customFormat="1" ht="12.75" customHeight="1" x14ac:dyDescent="0.2">
      <c r="A578" s="193" t="s">
        <v>0</v>
      </c>
      <c r="B578" s="193"/>
      <c r="C578" s="193"/>
      <c r="D578" s="193"/>
      <c r="E578" s="193"/>
      <c r="F578" s="193"/>
      <c r="G578" s="193"/>
      <c r="H578" s="193"/>
      <c r="I578" s="193"/>
      <c r="J578" s="193"/>
      <c r="K578" s="193"/>
      <c r="L578" s="193"/>
      <c r="M578" s="193"/>
      <c r="N578" s="193"/>
      <c r="O578" s="193"/>
      <c r="P578" s="193"/>
      <c r="Q578" s="193"/>
      <c r="R578" s="194">
        <f>SUM(R2:R577)</f>
        <v>8787.4665421182308</v>
      </c>
      <c r="S578" s="194">
        <f>SUM(S2:S577)</f>
        <v>8761.4665421182326</v>
      </c>
      <c r="T578" s="194">
        <f>SUM(T2:T577)</f>
        <v>12683.285714285674</v>
      </c>
      <c r="U578" s="195"/>
      <c r="V578" s="121"/>
      <c r="W578" s="121"/>
      <c r="X578" s="126"/>
      <c r="Y578" s="126"/>
      <c r="Z578" s="126"/>
      <c r="AA578" s="126"/>
      <c r="AB578" s="127"/>
      <c r="AC578" s="127"/>
      <c r="AD578" s="196"/>
      <c r="AE578" s="197"/>
      <c r="AF578" s="198"/>
      <c r="AG578" s="198"/>
    </row>
    <row r="579" spans="1:33" ht="12.75" customHeight="1" x14ac:dyDescent="0.2">
      <c r="A579" s="100"/>
      <c r="B579" s="101"/>
      <c r="C579" s="101"/>
      <c r="D579" s="101"/>
      <c r="E579" s="102"/>
      <c r="F579" s="102"/>
      <c r="G579" s="102"/>
      <c r="H579" s="102"/>
      <c r="I579" s="102"/>
      <c r="J579" s="102"/>
      <c r="K579" s="102"/>
      <c r="L579" s="102"/>
      <c r="M579" s="102"/>
      <c r="N579" s="102"/>
      <c r="O579" s="102"/>
      <c r="P579" s="102"/>
      <c r="Q579" s="22"/>
      <c r="R579" s="23"/>
      <c r="S579" s="23"/>
      <c r="T579" s="23"/>
      <c r="U579" s="23"/>
      <c r="AB579" s="78"/>
      <c r="AC579" s="78"/>
      <c r="AD579" s="77"/>
    </row>
    <row r="580" spans="1:33" x14ac:dyDescent="0.2">
      <c r="A580" s="34"/>
      <c r="B580" s="44"/>
      <c r="C580" s="44"/>
      <c r="D580" s="44"/>
      <c r="E580" s="40"/>
      <c r="F580" s="1"/>
      <c r="G580" s="2"/>
      <c r="H580" s="2"/>
      <c r="I580" s="17"/>
      <c r="J580" s="14"/>
      <c r="K580" s="4"/>
      <c r="L580" s="5"/>
      <c r="M580" s="5"/>
      <c r="N580" s="2"/>
      <c r="O580" s="6"/>
      <c r="P580" s="2"/>
      <c r="Q580" s="22"/>
      <c r="R580" s="23"/>
      <c r="S580" s="23"/>
      <c r="T580" s="23"/>
      <c r="U580" s="23"/>
      <c r="AB580" s="78"/>
      <c r="AC580" s="78"/>
      <c r="AD580" s="78"/>
    </row>
    <row r="581" spans="1:33" x14ac:dyDescent="0.2">
      <c r="A581" s="34"/>
      <c r="B581" s="44"/>
      <c r="C581" s="44"/>
      <c r="D581" s="44"/>
      <c r="E581" s="40"/>
      <c r="F581" s="1"/>
      <c r="G581" s="2"/>
      <c r="H581" s="2"/>
      <c r="I581" s="17"/>
      <c r="J581" s="14"/>
      <c r="K581" s="113" t="s">
        <v>34</v>
      </c>
      <c r="L581" s="113"/>
      <c r="M581" s="113"/>
      <c r="N581" s="2"/>
      <c r="O581" s="6"/>
      <c r="P581" s="2"/>
      <c r="Q581" s="22"/>
      <c r="R581" s="23"/>
      <c r="S581" s="23"/>
      <c r="T581" s="23"/>
      <c r="U581" s="23"/>
      <c r="AB581" s="80"/>
      <c r="AC581" s="80"/>
      <c r="AD581" s="80"/>
    </row>
    <row r="582" spans="1:33" x14ac:dyDescent="0.2">
      <c r="A582" s="34"/>
      <c r="B582" s="44"/>
      <c r="C582" s="44"/>
      <c r="D582" s="44"/>
      <c r="E582" s="40"/>
      <c r="F582" s="1"/>
      <c r="G582" s="2"/>
      <c r="H582" s="2"/>
      <c r="I582" s="17"/>
      <c r="J582" s="14"/>
      <c r="K582" s="109" t="s">
        <v>2482</v>
      </c>
      <c r="L582" s="109"/>
      <c r="M582" s="109"/>
      <c r="N582" s="2"/>
      <c r="O582" s="6"/>
      <c r="P582" s="2"/>
      <c r="Q582" s="22"/>
      <c r="R582" s="23"/>
      <c r="S582" s="23"/>
      <c r="T582" s="23"/>
      <c r="U582" s="23"/>
      <c r="AB582" s="78"/>
      <c r="AC582" s="78"/>
      <c r="AD582" s="78"/>
    </row>
    <row r="583" spans="1:33" x14ac:dyDescent="0.2">
      <c r="A583" s="34"/>
      <c r="B583" s="44"/>
      <c r="C583" s="44"/>
      <c r="D583" s="44"/>
      <c r="E583" s="40"/>
      <c r="F583" s="1"/>
      <c r="G583" s="2"/>
      <c r="H583" s="2"/>
      <c r="I583" s="17"/>
      <c r="J583" s="14"/>
      <c r="K583" s="109" t="s">
        <v>2483</v>
      </c>
      <c r="L583" s="109"/>
      <c r="M583" s="109"/>
      <c r="N583" s="2"/>
      <c r="O583" s="6"/>
      <c r="P583" s="2"/>
      <c r="Q583" s="22"/>
      <c r="R583" s="23"/>
      <c r="S583" s="23"/>
      <c r="T583" s="23"/>
      <c r="U583" s="23"/>
      <c r="AB583" s="78"/>
      <c r="AC583" s="78"/>
      <c r="AD583" s="78"/>
    </row>
    <row r="584" spans="1:33" x14ac:dyDescent="0.2">
      <c r="A584" s="34"/>
      <c r="B584" s="44"/>
      <c r="C584" s="44"/>
      <c r="D584" s="44"/>
      <c r="E584" s="40"/>
      <c r="F584" s="1"/>
      <c r="G584" s="2"/>
      <c r="H584" s="2"/>
      <c r="I584" s="17"/>
      <c r="J584" s="14"/>
      <c r="K584" s="109" t="s">
        <v>2484</v>
      </c>
      <c r="L584" s="109"/>
      <c r="M584" s="109"/>
      <c r="N584" s="2"/>
      <c r="O584" s="6"/>
      <c r="P584" s="2"/>
      <c r="Q584" s="22"/>
      <c r="R584" s="23"/>
      <c r="S584" s="23"/>
      <c r="T584" s="23"/>
      <c r="U584" s="23"/>
      <c r="AB584" s="78"/>
      <c r="AC584" s="78"/>
      <c r="AD584" s="78"/>
    </row>
    <row r="585" spans="1:33" ht="13.5" thickBot="1" x14ac:dyDescent="0.25">
      <c r="A585" s="34"/>
      <c r="B585" s="44"/>
      <c r="C585" s="44"/>
      <c r="D585" s="44"/>
      <c r="E585" s="40"/>
      <c r="F585" s="1"/>
      <c r="G585" s="2"/>
      <c r="H585" s="2"/>
      <c r="I585" s="17"/>
      <c r="J585" s="14"/>
      <c r="K585" s="2"/>
      <c r="L585" s="3"/>
      <c r="M585" s="3"/>
      <c r="N585" s="2"/>
      <c r="O585" s="6"/>
      <c r="P585" s="2"/>
      <c r="Q585" s="22"/>
      <c r="R585" s="23"/>
      <c r="S585" s="23"/>
      <c r="T585" s="23"/>
      <c r="U585" s="23"/>
      <c r="AA585" s="67"/>
      <c r="AB585" s="78"/>
      <c r="AC585" s="78"/>
      <c r="AD585" s="78"/>
    </row>
    <row r="586" spans="1:33" ht="13.5" thickBot="1" x14ac:dyDescent="0.25">
      <c r="A586" s="35"/>
      <c r="B586" s="45"/>
      <c r="C586" s="45"/>
      <c r="D586" s="45"/>
      <c r="E586" s="52"/>
      <c r="F586" s="8"/>
      <c r="G586" s="7"/>
      <c r="H586" s="7"/>
      <c r="I586" s="17"/>
      <c r="J586" s="14"/>
      <c r="K586" s="2"/>
      <c r="L586" s="3"/>
      <c r="M586" s="3"/>
      <c r="N586" s="2"/>
      <c r="O586" s="6"/>
      <c r="P586" s="2"/>
      <c r="Q586" s="22"/>
      <c r="R586" s="23"/>
      <c r="S586" s="23"/>
      <c r="T586" s="23"/>
      <c r="U586" s="23"/>
      <c r="Y586" s="26"/>
      <c r="Z586" s="27"/>
      <c r="AA586" s="28"/>
      <c r="AB586" s="78"/>
      <c r="AC586" s="78"/>
      <c r="AD586" s="78"/>
    </row>
    <row r="587" spans="1:33" ht="13.5" thickBot="1" x14ac:dyDescent="0.25">
      <c r="A587" s="111" t="s">
        <v>35</v>
      </c>
      <c r="B587" s="112"/>
      <c r="C587" s="112"/>
      <c r="D587" s="112"/>
      <c r="E587" s="112"/>
      <c r="F587" s="112"/>
      <c r="G587" s="112"/>
      <c r="H587" s="9"/>
      <c r="I587" s="20"/>
      <c r="J587" s="21"/>
      <c r="K587" s="21"/>
      <c r="L587" s="21"/>
      <c r="M587" s="21"/>
      <c r="N587" s="21"/>
      <c r="O587" s="21"/>
      <c r="P587" s="21"/>
      <c r="Q587" s="29"/>
      <c r="R587" s="29"/>
      <c r="S587" s="29"/>
      <c r="T587" s="29"/>
      <c r="U587" s="29"/>
      <c r="V587" s="29"/>
      <c r="W587" s="29"/>
      <c r="X587" s="30"/>
      <c r="Y587" s="92" t="s">
        <v>752</v>
      </c>
      <c r="Z587" s="93"/>
      <c r="AA587" s="94"/>
      <c r="AB587" s="80"/>
      <c r="AC587" s="80"/>
      <c r="AD587" s="80"/>
      <c r="AF587" s="42"/>
    </row>
    <row r="588" spans="1:33" ht="13.5" thickBot="1" x14ac:dyDescent="0.25">
      <c r="A588" s="108"/>
      <c r="B588" s="109"/>
      <c r="C588" s="109"/>
      <c r="D588" s="109"/>
      <c r="E588" s="109"/>
      <c r="F588" s="109"/>
      <c r="G588" s="109"/>
      <c r="H588" s="2"/>
      <c r="I588" s="110"/>
      <c r="J588" s="110"/>
      <c r="K588" s="110"/>
      <c r="L588" s="110"/>
      <c r="M588" s="110"/>
      <c r="N588" s="110"/>
      <c r="O588" s="110"/>
      <c r="P588" s="110"/>
      <c r="Q588" s="110"/>
      <c r="R588" s="110"/>
      <c r="S588" s="110"/>
      <c r="T588" s="110"/>
      <c r="U588" s="110"/>
      <c r="X588" s="31"/>
      <c r="Y588" s="95"/>
      <c r="Z588" s="96"/>
      <c r="AA588" s="97"/>
    </row>
    <row r="589" spans="1:33" ht="22.5" customHeight="1" thickBot="1" x14ac:dyDescent="0.25">
      <c r="A589" s="103"/>
      <c r="B589" s="104"/>
      <c r="C589" s="104"/>
      <c r="D589" s="104"/>
      <c r="E589" s="105"/>
      <c r="F589" s="106" t="s">
        <v>36</v>
      </c>
      <c r="G589" s="107"/>
      <c r="H589" s="2"/>
      <c r="I589" s="86"/>
      <c r="J589" s="87"/>
      <c r="K589" s="87"/>
      <c r="L589" s="87"/>
      <c r="M589" s="87"/>
      <c r="N589" s="87"/>
      <c r="O589" s="87"/>
      <c r="P589" s="87"/>
      <c r="Q589" s="87"/>
      <c r="R589" s="87"/>
      <c r="S589" s="87"/>
      <c r="T589" s="87"/>
      <c r="U589" s="87"/>
      <c r="V589" s="87"/>
      <c r="W589" s="88"/>
      <c r="Y589" s="98" t="s">
        <v>1</v>
      </c>
      <c r="Z589" s="99"/>
      <c r="AA589" s="68">
        <f>+T578</f>
        <v>12683.285714285674</v>
      </c>
    </row>
    <row r="590" spans="1:33" ht="22.5" customHeight="1" thickBot="1" x14ac:dyDescent="0.25">
      <c r="A590" s="103"/>
      <c r="B590" s="104"/>
      <c r="C590" s="104"/>
      <c r="D590" s="104"/>
      <c r="E590" s="105"/>
      <c r="F590" s="106" t="s">
        <v>178</v>
      </c>
      <c r="G590" s="107"/>
      <c r="H590" s="2"/>
      <c r="I590" s="86"/>
      <c r="J590" s="87"/>
      <c r="K590" s="87"/>
      <c r="L590" s="87"/>
      <c r="M590" s="87"/>
      <c r="N590" s="87"/>
      <c r="O590" s="87"/>
      <c r="P590" s="87"/>
      <c r="Q590" s="87"/>
      <c r="R590" s="87"/>
      <c r="S590" s="87"/>
      <c r="T590" s="87"/>
      <c r="U590" s="87"/>
      <c r="V590" s="87"/>
      <c r="W590" s="88"/>
      <c r="Y590" s="90" t="s">
        <v>2</v>
      </c>
      <c r="Z590" s="90"/>
      <c r="AA590" s="68">
        <f>SUM(N2:N577)</f>
        <v>13256.714285714246</v>
      </c>
    </row>
    <row r="591" spans="1:33" ht="22.5" customHeight="1" thickBot="1" x14ac:dyDescent="0.25">
      <c r="A591" s="103"/>
      <c r="B591" s="104"/>
      <c r="C591" s="104"/>
      <c r="D591" s="104"/>
      <c r="E591" s="105"/>
      <c r="F591" s="106" t="s">
        <v>37</v>
      </c>
      <c r="G591" s="107"/>
      <c r="H591" s="2"/>
      <c r="I591" s="86"/>
      <c r="J591" s="87"/>
      <c r="K591" s="87"/>
      <c r="L591" s="87"/>
      <c r="M591" s="87"/>
      <c r="N591" s="87"/>
      <c r="O591" s="87"/>
      <c r="P591" s="87"/>
      <c r="Q591" s="87"/>
      <c r="R591" s="87"/>
      <c r="S591" s="87"/>
      <c r="T591" s="87"/>
      <c r="U591" s="87"/>
      <c r="V591" s="87"/>
      <c r="W591" s="88"/>
      <c r="Y591" s="90" t="s">
        <v>4</v>
      </c>
      <c r="Z591" s="90"/>
      <c r="AA591" s="69">
        <f>IF(S578=0,0,+S578/AA589)</f>
        <v>0.69078839186362051</v>
      </c>
    </row>
    <row r="592" spans="1:33" ht="22.5" customHeight="1" thickBot="1" x14ac:dyDescent="0.25">
      <c r="A592" s="36"/>
      <c r="B592" s="44"/>
      <c r="C592" s="44"/>
      <c r="D592" s="44"/>
      <c r="E592" s="40"/>
      <c r="F592" s="1"/>
      <c r="G592" s="2"/>
      <c r="H592" s="2"/>
      <c r="I592" s="86"/>
      <c r="J592" s="87"/>
      <c r="K592" s="87"/>
      <c r="L592" s="87"/>
      <c r="M592" s="87"/>
      <c r="N592" s="87"/>
      <c r="O592" s="87"/>
      <c r="P592" s="87"/>
      <c r="Q592" s="87"/>
      <c r="R592" s="87"/>
      <c r="S592" s="87"/>
      <c r="T592" s="87"/>
      <c r="U592" s="87"/>
      <c r="V592" s="87"/>
      <c r="W592" s="88"/>
      <c r="Y592" s="90" t="s">
        <v>3</v>
      </c>
      <c r="Z592" s="90"/>
      <c r="AA592" s="70">
        <f>IF(R578=0,0,+R578/AA590)</f>
        <v>0.66286912071325366</v>
      </c>
      <c r="AB592" s="78"/>
      <c r="AC592" s="78"/>
      <c r="AD592" s="78"/>
    </row>
    <row r="593" spans="1:30" ht="22.5" customHeight="1" thickBot="1" x14ac:dyDescent="0.25">
      <c r="A593" s="36"/>
      <c r="B593" s="44"/>
      <c r="C593" s="44"/>
      <c r="D593" s="44"/>
      <c r="E593" s="40"/>
      <c r="F593" s="1"/>
      <c r="G593" s="2"/>
      <c r="H593" s="2"/>
      <c r="I593" s="38"/>
      <c r="J593" s="38"/>
      <c r="K593" s="38"/>
      <c r="L593" s="38"/>
      <c r="M593" s="38"/>
      <c r="N593" s="38"/>
      <c r="O593" s="38"/>
      <c r="P593" s="38"/>
      <c r="Q593" s="38"/>
      <c r="R593" s="38"/>
      <c r="S593" s="38"/>
      <c r="T593" s="38"/>
      <c r="U593" s="38"/>
      <c r="V593" s="38"/>
      <c r="W593" s="38"/>
      <c r="Y593" s="39"/>
      <c r="Z593" s="39"/>
      <c r="AA593" s="71"/>
      <c r="AB593" s="78"/>
      <c r="AC593" s="78"/>
      <c r="AD593" s="78"/>
    </row>
    <row r="594" spans="1:30" ht="22.5" customHeight="1" thickBot="1" x14ac:dyDescent="0.25">
      <c r="A594" s="36"/>
      <c r="B594" s="44"/>
      <c r="C594" s="44"/>
      <c r="D594" s="44"/>
      <c r="E594" s="40"/>
      <c r="F594" s="1"/>
      <c r="G594" s="2"/>
      <c r="H594" s="2"/>
      <c r="I594" s="38"/>
      <c r="J594" s="38"/>
      <c r="K594" s="38"/>
      <c r="L594" s="38"/>
      <c r="M594" s="38"/>
      <c r="N594" s="38"/>
      <c r="O594" s="38"/>
      <c r="P594" s="38"/>
      <c r="Q594" s="38"/>
      <c r="R594" s="38"/>
      <c r="S594" s="38"/>
      <c r="T594" s="38"/>
      <c r="U594" s="38"/>
      <c r="V594" s="38"/>
      <c r="W594" s="38"/>
      <c r="Y594" s="89" t="s">
        <v>2477</v>
      </c>
      <c r="Z594" s="89"/>
      <c r="AA594" s="89"/>
      <c r="AB594" s="78"/>
      <c r="AC594" s="78"/>
      <c r="AD594" s="78"/>
    </row>
    <row r="595" spans="1:30" ht="22.5" customHeight="1" thickBot="1" x14ac:dyDescent="0.25">
      <c r="A595" s="36"/>
      <c r="B595" s="44"/>
      <c r="C595" s="44"/>
      <c r="D595" s="44"/>
      <c r="E595" s="40"/>
      <c r="F595" s="1"/>
      <c r="G595" s="2"/>
      <c r="H595" s="2"/>
      <c r="I595" s="38"/>
      <c r="J595" s="38"/>
      <c r="K595" s="38"/>
      <c r="L595" s="38"/>
      <c r="M595" s="38"/>
      <c r="N595" s="38"/>
      <c r="O595" s="38"/>
      <c r="P595" s="38"/>
      <c r="Q595" s="38"/>
      <c r="R595" s="38"/>
      <c r="S595" s="38"/>
      <c r="T595" s="38"/>
      <c r="U595" s="38"/>
      <c r="V595" s="38"/>
      <c r="W595" s="38"/>
      <c r="Y595" s="89"/>
      <c r="Z595" s="89"/>
      <c r="AA595" s="89"/>
      <c r="AB595" s="78"/>
      <c r="AC595" s="78"/>
      <c r="AD595" s="78"/>
    </row>
    <row r="596" spans="1:30" ht="22.5" customHeight="1" thickBot="1" x14ac:dyDescent="0.25">
      <c r="A596" s="36"/>
      <c r="B596" s="44"/>
      <c r="C596" s="44"/>
      <c r="D596" s="44"/>
      <c r="E596" s="40"/>
      <c r="F596" s="1"/>
      <c r="G596" s="2"/>
      <c r="H596" s="2"/>
      <c r="I596" s="38"/>
      <c r="J596" s="38"/>
      <c r="K596" s="38"/>
      <c r="L596" s="38"/>
      <c r="M596" s="38"/>
      <c r="N596" s="38"/>
      <c r="O596" s="38"/>
      <c r="P596" s="38"/>
      <c r="Q596" s="38"/>
      <c r="R596" s="38"/>
      <c r="S596" s="38"/>
      <c r="T596" s="38"/>
      <c r="U596" s="38"/>
      <c r="V596" s="38"/>
      <c r="W596" s="38"/>
      <c r="Y596" s="90" t="s">
        <v>1</v>
      </c>
      <c r="Z596" s="90"/>
      <c r="AA596" s="68">
        <f>SUM(T2:T5)</f>
        <v>46.142857142857139</v>
      </c>
      <c r="AB596" s="78"/>
      <c r="AC596" s="78"/>
      <c r="AD596" s="78"/>
    </row>
    <row r="597" spans="1:30" ht="22.5" customHeight="1" thickBot="1" x14ac:dyDescent="0.25">
      <c r="A597" s="36"/>
      <c r="B597" s="44"/>
      <c r="C597" s="44"/>
      <c r="D597" s="44"/>
      <c r="E597" s="40"/>
      <c r="F597" s="1"/>
      <c r="G597" s="2"/>
      <c r="H597" s="2"/>
      <c r="I597" s="38"/>
      <c r="J597" s="38"/>
      <c r="K597" s="38"/>
      <c r="L597" s="38"/>
      <c r="M597" s="38"/>
      <c r="N597" s="38"/>
      <c r="O597" s="38"/>
      <c r="P597" s="38"/>
      <c r="Q597" s="38"/>
      <c r="R597" s="38"/>
      <c r="S597" s="38"/>
      <c r="T597" s="38"/>
      <c r="U597" s="38"/>
      <c r="V597" s="38"/>
      <c r="W597" s="38"/>
      <c r="Y597" s="90" t="s">
        <v>2</v>
      </c>
      <c r="Z597" s="90"/>
      <c r="AA597" s="68">
        <f>SUM(N2:N5)</f>
        <v>46.142857142857139</v>
      </c>
      <c r="AB597" s="78"/>
      <c r="AC597" s="78"/>
      <c r="AD597" s="78"/>
    </row>
    <row r="598" spans="1:30" ht="22.5" customHeight="1" thickBot="1" x14ac:dyDescent="0.25">
      <c r="A598" s="36"/>
      <c r="B598" s="44"/>
      <c r="C598" s="44"/>
      <c r="D598" s="44"/>
      <c r="E598" s="40"/>
      <c r="F598" s="1"/>
      <c r="G598" s="2"/>
      <c r="H598" s="2"/>
      <c r="I598" s="38"/>
      <c r="J598" s="38"/>
      <c r="K598" s="38"/>
      <c r="L598" s="38"/>
      <c r="M598" s="38"/>
      <c r="N598" s="38"/>
      <c r="O598" s="38"/>
      <c r="P598" s="38"/>
      <c r="Q598" s="38"/>
      <c r="R598" s="38"/>
      <c r="S598" s="38"/>
      <c r="T598" s="38"/>
      <c r="U598" s="38"/>
      <c r="V598" s="38"/>
      <c r="W598" s="38"/>
      <c r="Y598" s="90" t="s">
        <v>4</v>
      </c>
      <c r="Z598" s="90"/>
      <c r="AA598" s="72">
        <f>IF(SUM(S2:S5)=0,0,+(SUM(S2:S5)/AA596))</f>
        <v>0</v>
      </c>
      <c r="AB598" s="78"/>
      <c r="AC598" s="78"/>
      <c r="AD598" s="78"/>
    </row>
    <row r="599" spans="1:30" ht="22.5" customHeight="1" thickBot="1" x14ac:dyDescent="0.25">
      <c r="A599" s="36"/>
      <c r="B599" s="44"/>
      <c r="C599" s="44"/>
      <c r="D599" s="44"/>
      <c r="E599" s="40"/>
      <c r="F599" s="1"/>
      <c r="G599" s="2"/>
      <c r="H599" s="2"/>
      <c r="I599" s="38"/>
      <c r="J599" s="38"/>
      <c r="K599" s="38"/>
      <c r="L599" s="38"/>
      <c r="M599" s="38"/>
      <c r="N599" s="38"/>
      <c r="O599" s="38"/>
      <c r="P599" s="38"/>
      <c r="Q599" s="38"/>
      <c r="R599" s="38"/>
      <c r="S599" s="38"/>
      <c r="T599" s="38"/>
      <c r="U599" s="38"/>
      <c r="V599" s="38"/>
      <c r="W599" s="38"/>
      <c r="Y599" s="90" t="s">
        <v>3</v>
      </c>
      <c r="Z599" s="90"/>
      <c r="AA599" s="73">
        <f>IF(SUM(R2:R5)=0,0,+(SUM(R2:R5)/AA597))</f>
        <v>0</v>
      </c>
      <c r="AB599" s="78"/>
      <c r="AC599" s="78"/>
      <c r="AD599" s="78"/>
    </row>
    <row r="600" spans="1:30" ht="22.5" customHeight="1" thickBot="1" x14ac:dyDescent="0.25">
      <c r="A600" s="36"/>
      <c r="B600" s="44"/>
      <c r="C600" s="44"/>
      <c r="D600" s="44"/>
      <c r="E600" s="40"/>
      <c r="F600" s="1"/>
      <c r="G600" s="2"/>
      <c r="H600" s="2"/>
      <c r="I600" s="38"/>
      <c r="J600" s="38"/>
      <c r="K600" s="38"/>
      <c r="L600" s="38"/>
      <c r="M600" s="38"/>
      <c r="N600" s="38"/>
      <c r="O600" s="38"/>
      <c r="P600" s="38"/>
      <c r="Q600" s="38"/>
      <c r="R600" s="38"/>
      <c r="S600" s="38"/>
      <c r="T600" s="38"/>
      <c r="U600" s="38"/>
      <c r="V600" s="38"/>
      <c r="W600" s="38"/>
      <c r="Y600" s="39"/>
      <c r="Z600" s="39"/>
      <c r="AA600" s="71"/>
      <c r="AB600" s="78"/>
      <c r="AC600" s="78"/>
      <c r="AD600" s="78"/>
    </row>
    <row r="601" spans="1:30" ht="22.5" customHeight="1" thickBot="1" x14ac:dyDescent="0.25">
      <c r="A601" s="36"/>
      <c r="B601" s="44"/>
      <c r="C601" s="44"/>
      <c r="D601" s="44"/>
      <c r="E601" s="40"/>
      <c r="F601" s="1"/>
      <c r="G601" s="2"/>
      <c r="H601" s="2"/>
      <c r="I601" s="38"/>
      <c r="J601" s="38"/>
      <c r="K601" s="38"/>
      <c r="L601" s="38"/>
      <c r="M601" s="38"/>
      <c r="N601" s="38"/>
      <c r="O601" s="38"/>
      <c r="P601" s="38"/>
      <c r="Q601" s="38"/>
      <c r="R601" s="38"/>
      <c r="S601" s="38"/>
      <c r="T601" s="38"/>
      <c r="U601" s="38"/>
      <c r="V601" s="38"/>
      <c r="W601" s="38"/>
      <c r="Y601" s="89" t="s">
        <v>2415</v>
      </c>
      <c r="Z601" s="89"/>
      <c r="AA601" s="89"/>
      <c r="AB601" s="78"/>
      <c r="AC601" s="78"/>
      <c r="AD601" s="78"/>
    </row>
    <row r="602" spans="1:30" ht="22.5" customHeight="1" thickBot="1" x14ac:dyDescent="0.25">
      <c r="A602" s="36"/>
      <c r="B602" s="44"/>
      <c r="C602" s="44"/>
      <c r="D602" s="44"/>
      <c r="E602" s="40"/>
      <c r="F602" s="1"/>
      <c r="G602" s="2"/>
      <c r="H602" s="2"/>
      <c r="I602" s="38"/>
      <c r="J602" s="38"/>
      <c r="K602" s="38"/>
      <c r="L602" s="38"/>
      <c r="M602" s="38"/>
      <c r="N602" s="38"/>
      <c r="O602" s="38"/>
      <c r="P602" s="38"/>
      <c r="Q602" s="38"/>
      <c r="R602" s="38"/>
      <c r="S602" s="38"/>
      <c r="T602" s="38"/>
      <c r="U602" s="38"/>
      <c r="V602" s="38"/>
      <c r="W602" s="38"/>
      <c r="Y602" s="89"/>
      <c r="Z602" s="89"/>
      <c r="AA602" s="89"/>
      <c r="AB602" s="78"/>
      <c r="AC602" s="78"/>
      <c r="AD602" s="78"/>
    </row>
    <row r="603" spans="1:30" ht="22.5" customHeight="1" thickBot="1" x14ac:dyDescent="0.25">
      <c r="A603" s="36"/>
      <c r="B603" s="44"/>
      <c r="C603" s="44"/>
      <c r="D603" s="44"/>
      <c r="E603" s="40"/>
      <c r="F603" s="1"/>
      <c r="G603" s="2"/>
      <c r="H603" s="2"/>
      <c r="I603" s="38"/>
      <c r="J603" s="38"/>
      <c r="K603" s="38"/>
      <c r="L603" s="38"/>
      <c r="M603" s="38"/>
      <c r="N603" s="38"/>
      <c r="O603" s="38"/>
      <c r="P603" s="38"/>
      <c r="Q603" s="38"/>
      <c r="R603" s="38"/>
      <c r="S603" s="38"/>
      <c r="T603" s="38"/>
      <c r="U603" s="38"/>
      <c r="V603" s="38"/>
      <c r="W603" s="38"/>
      <c r="Y603" s="90" t="s">
        <v>1</v>
      </c>
      <c r="Z603" s="90"/>
      <c r="AA603" s="68">
        <f>SUM(T6:T7)</f>
        <v>0</v>
      </c>
      <c r="AB603" s="78"/>
      <c r="AC603" s="78"/>
      <c r="AD603" s="78"/>
    </row>
    <row r="604" spans="1:30" ht="22.5" customHeight="1" thickBot="1" x14ac:dyDescent="0.25">
      <c r="A604" s="36"/>
      <c r="B604" s="44"/>
      <c r="C604" s="44"/>
      <c r="D604" s="44"/>
      <c r="E604" s="40"/>
      <c r="F604" s="1"/>
      <c r="G604" s="2"/>
      <c r="H604" s="2"/>
      <c r="I604" s="38"/>
      <c r="J604" s="38"/>
      <c r="K604" s="38"/>
      <c r="L604" s="38"/>
      <c r="M604" s="38"/>
      <c r="N604" s="38"/>
      <c r="O604" s="38"/>
      <c r="P604" s="38"/>
      <c r="Q604" s="38"/>
      <c r="R604" s="38"/>
      <c r="S604" s="38"/>
      <c r="T604" s="38"/>
      <c r="U604" s="38"/>
      <c r="V604" s="38"/>
      <c r="W604" s="38"/>
      <c r="Y604" s="90" t="s">
        <v>2</v>
      </c>
      <c r="Z604" s="90"/>
      <c r="AA604" s="68">
        <f>SUM(N6:N7)</f>
        <v>51.714285714285715</v>
      </c>
      <c r="AB604" s="78"/>
      <c r="AC604" s="78"/>
      <c r="AD604" s="78"/>
    </row>
    <row r="605" spans="1:30" ht="22.5" customHeight="1" thickBot="1" x14ac:dyDescent="0.25">
      <c r="A605" s="36"/>
      <c r="B605" s="44"/>
      <c r="C605" s="44"/>
      <c r="D605" s="44"/>
      <c r="E605" s="40"/>
      <c r="F605" s="1"/>
      <c r="G605" s="2"/>
      <c r="H605" s="2"/>
      <c r="I605" s="38"/>
      <c r="J605" s="38"/>
      <c r="K605" s="38"/>
      <c r="L605" s="38"/>
      <c r="M605" s="38"/>
      <c r="N605" s="38"/>
      <c r="O605" s="38"/>
      <c r="P605" s="38"/>
      <c r="Q605" s="38"/>
      <c r="R605" s="38"/>
      <c r="S605" s="38"/>
      <c r="T605" s="38"/>
      <c r="U605" s="38"/>
      <c r="V605" s="38"/>
      <c r="W605" s="38"/>
      <c r="Y605" s="90" t="s">
        <v>4</v>
      </c>
      <c r="Z605" s="90"/>
      <c r="AA605" s="72">
        <f>IF(SUM(S6:S7)=0,0,+(SUM(S6:S7)/AA603))</f>
        <v>0</v>
      </c>
      <c r="AB605" s="78"/>
      <c r="AC605" s="78"/>
      <c r="AD605" s="78"/>
    </row>
    <row r="606" spans="1:30" ht="22.5" customHeight="1" thickBot="1" x14ac:dyDescent="0.25">
      <c r="A606" s="36"/>
      <c r="B606" s="44"/>
      <c r="C606" s="44"/>
      <c r="D606" s="44"/>
      <c r="E606" s="40"/>
      <c r="F606" s="1"/>
      <c r="G606" s="2"/>
      <c r="H606" s="2"/>
      <c r="I606" s="38"/>
      <c r="J606" s="38"/>
      <c r="K606" s="38"/>
      <c r="L606" s="38"/>
      <c r="M606" s="38"/>
      <c r="N606" s="38"/>
      <c r="O606" s="38"/>
      <c r="P606" s="38"/>
      <c r="Q606" s="38"/>
      <c r="R606" s="38"/>
      <c r="S606" s="38"/>
      <c r="T606" s="38"/>
      <c r="U606" s="38"/>
      <c r="V606" s="38"/>
      <c r="W606" s="38"/>
      <c r="Y606" s="90" t="s">
        <v>3</v>
      </c>
      <c r="Z606" s="90"/>
      <c r="AA606" s="73">
        <f>IF(SUM(R6:R7)=0,0,+(SUM(R6:R7)/AA604))</f>
        <v>0</v>
      </c>
      <c r="AB606" s="78"/>
      <c r="AC606" s="78"/>
      <c r="AD606" s="78"/>
    </row>
    <row r="607" spans="1:30" ht="22.5" customHeight="1" thickBot="1" x14ac:dyDescent="0.25">
      <c r="A607" s="36"/>
      <c r="B607" s="44"/>
      <c r="C607" s="44"/>
      <c r="D607" s="44"/>
      <c r="E607" s="40"/>
      <c r="F607" s="1"/>
      <c r="G607" s="2"/>
      <c r="H607" s="2"/>
      <c r="I607" s="38"/>
      <c r="J607" s="38"/>
      <c r="K607" s="38"/>
      <c r="L607" s="38"/>
      <c r="M607" s="38"/>
      <c r="N607" s="38"/>
      <c r="O607" s="38"/>
      <c r="P607" s="38"/>
      <c r="Q607" s="38"/>
      <c r="R607" s="38"/>
      <c r="S607" s="38"/>
      <c r="T607" s="38"/>
      <c r="U607" s="38"/>
      <c r="V607" s="38"/>
      <c r="W607" s="38"/>
      <c r="Y607" s="39"/>
      <c r="Z607" s="39"/>
      <c r="AA607" s="71"/>
      <c r="AB607" s="78"/>
      <c r="AC607" s="78"/>
      <c r="AD607" s="78"/>
    </row>
    <row r="608" spans="1:30" ht="22.5" customHeight="1" thickBot="1" x14ac:dyDescent="0.25">
      <c r="A608" s="36"/>
      <c r="B608" s="44"/>
      <c r="C608" s="44"/>
      <c r="D608" s="44"/>
      <c r="E608" s="40"/>
      <c r="F608" s="1"/>
      <c r="G608" s="2"/>
      <c r="H608" s="2"/>
      <c r="I608" s="38"/>
      <c r="J608" s="38"/>
      <c r="K608" s="38"/>
      <c r="L608" s="38"/>
      <c r="M608" s="38"/>
      <c r="N608" s="38"/>
      <c r="O608" s="38"/>
      <c r="P608" s="38"/>
      <c r="Q608" s="38"/>
      <c r="R608" s="38"/>
      <c r="S608" s="38"/>
      <c r="T608" s="38"/>
      <c r="U608" s="38"/>
      <c r="V608" s="38"/>
      <c r="W608" s="38"/>
      <c r="Y608" s="89" t="s">
        <v>2394</v>
      </c>
      <c r="Z608" s="89"/>
      <c r="AA608" s="89"/>
      <c r="AB608" s="78"/>
      <c r="AC608" s="78"/>
      <c r="AD608" s="78"/>
    </row>
    <row r="609" spans="1:30" ht="22.5" customHeight="1" thickBot="1" x14ac:dyDescent="0.25">
      <c r="A609" s="36"/>
      <c r="B609" s="44"/>
      <c r="C609" s="44"/>
      <c r="D609" s="44"/>
      <c r="E609" s="40"/>
      <c r="F609" s="1"/>
      <c r="G609" s="2"/>
      <c r="H609" s="2"/>
      <c r="I609" s="38"/>
      <c r="J609" s="38"/>
      <c r="K609" s="38"/>
      <c r="L609" s="38"/>
      <c r="M609" s="38"/>
      <c r="N609" s="38"/>
      <c r="O609" s="38"/>
      <c r="P609" s="38"/>
      <c r="Q609" s="38"/>
      <c r="R609" s="38"/>
      <c r="S609" s="38"/>
      <c r="T609" s="38"/>
      <c r="U609" s="38"/>
      <c r="V609" s="38"/>
      <c r="W609" s="38"/>
      <c r="Y609" s="89"/>
      <c r="Z609" s="89"/>
      <c r="AA609" s="89"/>
      <c r="AB609" s="78"/>
      <c r="AC609" s="78"/>
      <c r="AD609" s="78"/>
    </row>
    <row r="610" spans="1:30" ht="22.5" customHeight="1" thickBot="1" x14ac:dyDescent="0.25">
      <c r="A610" s="36"/>
      <c r="B610" s="44"/>
      <c r="C610" s="44"/>
      <c r="D610" s="44"/>
      <c r="E610" s="40"/>
      <c r="F610" s="1"/>
      <c r="G610" s="2"/>
      <c r="H610" s="2"/>
      <c r="I610" s="38"/>
      <c r="J610" s="38"/>
      <c r="K610" s="38"/>
      <c r="L610" s="38"/>
      <c r="M610" s="38"/>
      <c r="N610" s="38"/>
      <c r="O610" s="38"/>
      <c r="P610" s="38"/>
      <c r="Q610" s="38"/>
      <c r="R610" s="38"/>
      <c r="S610" s="38"/>
      <c r="T610" s="38"/>
      <c r="U610" s="38"/>
      <c r="V610" s="38"/>
      <c r="W610" s="38"/>
      <c r="Y610" s="90" t="s">
        <v>1</v>
      </c>
      <c r="Z610" s="90"/>
      <c r="AA610" s="68">
        <f>SUM(T8:T9)</f>
        <v>0</v>
      </c>
      <c r="AB610" s="78"/>
      <c r="AC610" s="78"/>
      <c r="AD610" s="78"/>
    </row>
    <row r="611" spans="1:30" ht="22.5" customHeight="1" thickBot="1" x14ac:dyDescent="0.25">
      <c r="A611" s="36"/>
      <c r="B611" s="44"/>
      <c r="C611" s="44"/>
      <c r="D611" s="44"/>
      <c r="E611" s="40"/>
      <c r="F611" s="1"/>
      <c r="G611" s="2"/>
      <c r="H611" s="2"/>
      <c r="I611" s="38"/>
      <c r="J611" s="38"/>
      <c r="K611" s="38"/>
      <c r="L611" s="38"/>
      <c r="M611" s="38"/>
      <c r="N611" s="38"/>
      <c r="O611" s="38"/>
      <c r="P611" s="38"/>
      <c r="Q611" s="38"/>
      <c r="R611" s="38"/>
      <c r="S611" s="38"/>
      <c r="T611" s="38"/>
      <c r="U611" s="38"/>
      <c r="V611" s="38"/>
      <c r="W611" s="38"/>
      <c r="Y611" s="90" t="s">
        <v>2</v>
      </c>
      <c r="Z611" s="90"/>
      <c r="AA611" s="68">
        <f>SUM(N8:N9)</f>
        <v>53.428571428571431</v>
      </c>
      <c r="AB611" s="78"/>
      <c r="AC611" s="78"/>
      <c r="AD611" s="78"/>
    </row>
    <row r="612" spans="1:30" ht="22.5" customHeight="1" thickBot="1" x14ac:dyDescent="0.25">
      <c r="A612" s="36"/>
      <c r="B612" s="44"/>
      <c r="C612" s="44"/>
      <c r="D612" s="44"/>
      <c r="E612" s="40"/>
      <c r="F612" s="1"/>
      <c r="G612" s="2"/>
      <c r="H612" s="2"/>
      <c r="I612" s="38"/>
      <c r="J612" s="38"/>
      <c r="K612" s="38"/>
      <c r="L612" s="38"/>
      <c r="M612" s="38"/>
      <c r="N612" s="38"/>
      <c r="O612" s="38"/>
      <c r="P612" s="38"/>
      <c r="Q612" s="38"/>
      <c r="R612" s="38"/>
      <c r="S612" s="38"/>
      <c r="T612" s="38"/>
      <c r="U612" s="38"/>
      <c r="V612" s="38"/>
      <c r="W612" s="38"/>
      <c r="Y612" s="90" t="s">
        <v>4</v>
      </c>
      <c r="Z612" s="90"/>
      <c r="AA612" s="72">
        <f>IF(SUM(S8:S9)=0,0,+(SUM(S8:S9)/AA610))</f>
        <v>0</v>
      </c>
      <c r="AB612" s="78"/>
      <c r="AC612" s="78"/>
      <c r="AD612" s="78"/>
    </row>
    <row r="613" spans="1:30" ht="22.5" customHeight="1" thickBot="1" x14ac:dyDescent="0.25">
      <c r="A613" s="36"/>
      <c r="B613" s="44"/>
      <c r="C613" s="44"/>
      <c r="D613" s="44"/>
      <c r="E613" s="40"/>
      <c r="F613" s="1"/>
      <c r="G613" s="2"/>
      <c r="H613" s="2"/>
      <c r="I613" s="38"/>
      <c r="J613" s="38"/>
      <c r="K613" s="38"/>
      <c r="L613" s="38"/>
      <c r="M613" s="38"/>
      <c r="N613" s="38"/>
      <c r="O613" s="38"/>
      <c r="P613" s="38"/>
      <c r="Q613" s="38"/>
      <c r="R613" s="38"/>
      <c r="S613" s="38"/>
      <c r="T613" s="38"/>
      <c r="U613" s="38"/>
      <c r="V613" s="38"/>
      <c r="W613" s="38"/>
      <c r="Y613" s="90" t="s">
        <v>3</v>
      </c>
      <c r="Z613" s="90"/>
      <c r="AA613" s="73">
        <f>IF(SUM(R8:R9)=0,0,+(SUM(R8:R9)/AA611))</f>
        <v>0</v>
      </c>
      <c r="AB613" s="78"/>
      <c r="AC613" s="78"/>
      <c r="AD613" s="78"/>
    </row>
    <row r="614" spans="1:30" ht="22.5" customHeight="1" thickBot="1" x14ac:dyDescent="0.25">
      <c r="A614" s="36"/>
      <c r="B614" s="44"/>
      <c r="C614" s="44"/>
      <c r="D614" s="44"/>
      <c r="E614" s="40"/>
      <c r="F614" s="1"/>
      <c r="G614" s="2"/>
      <c r="H614" s="2"/>
      <c r="I614" s="38"/>
      <c r="J614" s="38"/>
      <c r="K614" s="38"/>
      <c r="L614" s="38"/>
      <c r="M614" s="38"/>
      <c r="N614" s="38"/>
      <c r="O614" s="38"/>
      <c r="P614" s="38"/>
      <c r="Q614" s="38"/>
      <c r="R614" s="38"/>
      <c r="S614" s="38"/>
      <c r="T614" s="38"/>
      <c r="U614" s="38"/>
      <c r="V614" s="38"/>
      <c r="W614" s="38"/>
      <c r="Y614" s="39"/>
      <c r="Z614" s="39"/>
      <c r="AA614" s="71"/>
      <c r="AB614" s="78"/>
      <c r="AC614" s="78"/>
      <c r="AD614" s="78"/>
    </row>
    <row r="615" spans="1:30" ht="22.5" customHeight="1" thickBot="1" x14ac:dyDescent="0.25">
      <c r="A615" s="36"/>
      <c r="B615" s="44"/>
      <c r="C615" s="44"/>
      <c r="D615" s="44"/>
      <c r="E615" s="40"/>
      <c r="F615" s="1"/>
      <c r="G615" s="2"/>
      <c r="H615" s="2"/>
      <c r="I615" s="38"/>
      <c r="J615" s="38"/>
      <c r="K615" s="38"/>
      <c r="L615" s="38"/>
      <c r="M615" s="38"/>
      <c r="N615" s="38"/>
      <c r="O615" s="38"/>
      <c r="P615" s="38"/>
      <c r="Q615" s="38"/>
      <c r="R615" s="38"/>
      <c r="S615" s="38"/>
      <c r="T615" s="38"/>
      <c r="U615" s="38"/>
      <c r="V615" s="38"/>
      <c r="W615" s="38"/>
      <c r="Y615" s="89" t="s">
        <v>2381</v>
      </c>
      <c r="Z615" s="89"/>
      <c r="AA615" s="89"/>
      <c r="AB615" s="78"/>
      <c r="AC615" s="78"/>
      <c r="AD615" s="78"/>
    </row>
    <row r="616" spans="1:30" ht="22.5" customHeight="1" thickBot="1" x14ac:dyDescent="0.25">
      <c r="A616" s="36"/>
      <c r="B616" s="44"/>
      <c r="C616" s="44"/>
      <c r="D616" s="44"/>
      <c r="E616" s="40"/>
      <c r="F616" s="1"/>
      <c r="G616" s="2"/>
      <c r="H616" s="2"/>
      <c r="I616" s="38"/>
      <c r="J616" s="38"/>
      <c r="K616" s="38"/>
      <c r="L616" s="38"/>
      <c r="M616" s="38"/>
      <c r="N616" s="38"/>
      <c r="O616" s="38"/>
      <c r="P616" s="38"/>
      <c r="Q616" s="38"/>
      <c r="R616" s="38"/>
      <c r="S616" s="38"/>
      <c r="T616" s="38"/>
      <c r="U616" s="38"/>
      <c r="V616" s="38"/>
      <c r="W616" s="38"/>
      <c r="Y616" s="89"/>
      <c r="Z616" s="89"/>
      <c r="AA616" s="89"/>
      <c r="AB616" s="78"/>
      <c r="AC616" s="78"/>
      <c r="AD616" s="78"/>
    </row>
    <row r="617" spans="1:30" ht="22.5" customHeight="1" thickBot="1" x14ac:dyDescent="0.25">
      <c r="A617" s="36"/>
      <c r="B617" s="44"/>
      <c r="C617" s="44"/>
      <c r="D617" s="44"/>
      <c r="E617" s="40"/>
      <c r="F617" s="1"/>
      <c r="G617" s="2"/>
      <c r="H617" s="2"/>
      <c r="I617" s="38"/>
      <c r="J617" s="38"/>
      <c r="K617" s="38"/>
      <c r="L617" s="38"/>
      <c r="M617" s="38"/>
      <c r="N617" s="38"/>
      <c r="O617" s="38"/>
      <c r="P617" s="38"/>
      <c r="Q617" s="38"/>
      <c r="R617" s="38"/>
      <c r="S617" s="38"/>
      <c r="T617" s="38"/>
      <c r="U617" s="38"/>
      <c r="V617" s="38"/>
      <c r="W617" s="38"/>
      <c r="Y617" s="90" t="s">
        <v>1</v>
      </c>
      <c r="Z617" s="90"/>
      <c r="AA617" s="68">
        <f>SUM(T10:T14)</f>
        <v>69.142857142857139</v>
      </c>
      <c r="AB617" s="78"/>
      <c r="AC617" s="78"/>
      <c r="AD617" s="78"/>
    </row>
    <row r="618" spans="1:30" ht="22.5" customHeight="1" thickBot="1" x14ac:dyDescent="0.25">
      <c r="A618" s="36"/>
      <c r="B618" s="44"/>
      <c r="C618" s="44"/>
      <c r="D618" s="44"/>
      <c r="E618" s="40"/>
      <c r="F618" s="1"/>
      <c r="G618" s="2"/>
      <c r="H618" s="2"/>
      <c r="I618" s="38"/>
      <c r="J618" s="38"/>
      <c r="K618" s="38"/>
      <c r="L618" s="38"/>
      <c r="M618" s="38"/>
      <c r="N618" s="38"/>
      <c r="O618" s="38"/>
      <c r="P618" s="38"/>
      <c r="Q618" s="38"/>
      <c r="R618" s="38"/>
      <c r="S618" s="38"/>
      <c r="T618" s="38"/>
      <c r="U618" s="38"/>
      <c r="V618" s="38"/>
      <c r="W618" s="38"/>
      <c r="Y618" s="90" t="s">
        <v>2</v>
      </c>
      <c r="Z618" s="90"/>
      <c r="AA618" s="68">
        <f>SUM(N10:N14)</f>
        <v>69.142857142857139</v>
      </c>
      <c r="AB618" s="78"/>
      <c r="AC618" s="78"/>
      <c r="AD618" s="78"/>
    </row>
    <row r="619" spans="1:30" ht="22.5" customHeight="1" thickBot="1" x14ac:dyDescent="0.25">
      <c r="A619" s="36"/>
      <c r="B619" s="44"/>
      <c r="C619" s="44"/>
      <c r="D619" s="44"/>
      <c r="E619" s="40"/>
      <c r="F619" s="1"/>
      <c r="G619" s="2"/>
      <c r="H619" s="2"/>
      <c r="I619" s="38"/>
      <c r="J619" s="38"/>
      <c r="K619" s="38"/>
      <c r="L619" s="38"/>
      <c r="M619" s="38"/>
      <c r="N619" s="38"/>
      <c r="O619" s="38"/>
      <c r="P619" s="38"/>
      <c r="Q619" s="38"/>
      <c r="R619" s="38"/>
      <c r="S619" s="38"/>
      <c r="T619" s="38"/>
      <c r="U619" s="38"/>
      <c r="V619" s="38"/>
      <c r="W619" s="38"/>
      <c r="Y619" s="90" t="s">
        <v>4</v>
      </c>
      <c r="Z619" s="90"/>
      <c r="AA619" s="72">
        <f>IF(SUM(S10:S14)=0,0,+(SUM(S10:S14)/AA617))</f>
        <v>0</v>
      </c>
      <c r="AB619" s="78"/>
      <c r="AC619" s="78"/>
      <c r="AD619" s="78"/>
    </row>
    <row r="620" spans="1:30" ht="22.5" customHeight="1" thickBot="1" x14ac:dyDescent="0.25">
      <c r="A620" s="36"/>
      <c r="B620" s="44"/>
      <c r="C620" s="44"/>
      <c r="D620" s="44"/>
      <c r="E620" s="40"/>
      <c r="F620" s="1"/>
      <c r="G620" s="2"/>
      <c r="H620" s="2"/>
      <c r="I620" s="38"/>
      <c r="J620" s="38"/>
      <c r="K620" s="38"/>
      <c r="L620" s="38"/>
      <c r="M620" s="38"/>
      <c r="N620" s="38"/>
      <c r="O620" s="38"/>
      <c r="P620" s="38"/>
      <c r="Q620" s="38"/>
      <c r="R620" s="38"/>
      <c r="S620" s="38"/>
      <c r="T620" s="38"/>
      <c r="U620" s="38"/>
      <c r="V620" s="38"/>
      <c r="W620" s="38"/>
      <c r="Y620" s="90" t="s">
        <v>3</v>
      </c>
      <c r="Z620" s="90"/>
      <c r="AA620" s="73">
        <f>IF(SUM(R10:R14)=0,0,+(SUM(R10:R14)/AA618))</f>
        <v>0</v>
      </c>
      <c r="AB620" s="78"/>
      <c r="AC620" s="78"/>
      <c r="AD620" s="78"/>
    </row>
    <row r="621" spans="1:30" ht="22.5" customHeight="1" thickBot="1" x14ac:dyDescent="0.25">
      <c r="A621" s="36"/>
      <c r="B621" s="44"/>
      <c r="C621" s="44"/>
      <c r="D621" s="44"/>
      <c r="E621" s="40"/>
      <c r="F621" s="1"/>
      <c r="G621" s="2"/>
      <c r="H621" s="2"/>
      <c r="I621" s="38"/>
      <c r="J621" s="38"/>
      <c r="K621" s="38"/>
      <c r="L621" s="38"/>
      <c r="M621" s="38"/>
      <c r="N621" s="38"/>
      <c r="O621" s="38"/>
      <c r="P621" s="38"/>
      <c r="Q621" s="38"/>
      <c r="R621" s="38"/>
      <c r="S621" s="38"/>
      <c r="T621" s="38"/>
      <c r="U621" s="38"/>
      <c r="V621" s="38"/>
      <c r="W621" s="38"/>
      <c r="Y621" s="39"/>
      <c r="Z621" s="39"/>
      <c r="AA621" s="71"/>
      <c r="AB621" s="78"/>
      <c r="AC621" s="78"/>
      <c r="AD621" s="78"/>
    </row>
    <row r="622" spans="1:30" ht="22.5" customHeight="1" thickBot="1" x14ac:dyDescent="0.25">
      <c r="A622" s="36"/>
      <c r="B622" s="44"/>
      <c r="C622" s="44"/>
      <c r="D622" s="44"/>
      <c r="E622" s="40"/>
      <c r="F622" s="1"/>
      <c r="G622" s="2"/>
      <c r="H622" s="2"/>
      <c r="I622" s="38"/>
      <c r="J622" s="38"/>
      <c r="K622" s="38"/>
      <c r="L622" s="38"/>
      <c r="M622" s="38"/>
      <c r="N622" s="38"/>
      <c r="O622" s="38"/>
      <c r="P622" s="38"/>
      <c r="Q622" s="38"/>
      <c r="R622" s="38"/>
      <c r="S622" s="38"/>
      <c r="T622" s="38"/>
      <c r="U622" s="38"/>
      <c r="V622" s="38"/>
      <c r="W622" s="38"/>
      <c r="Y622" s="89" t="s">
        <v>2342</v>
      </c>
      <c r="Z622" s="89"/>
      <c r="AA622" s="89"/>
      <c r="AB622" s="78"/>
      <c r="AC622" s="78"/>
      <c r="AD622" s="78"/>
    </row>
    <row r="623" spans="1:30" ht="22.5" customHeight="1" thickBot="1" x14ac:dyDescent="0.25">
      <c r="A623" s="36"/>
      <c r="B623" s="44"/>
      <c r="C623" s="44"/>
      <c r="D623" s="44"/>
      <c r="E623" s="40"/>
      <c r="F623" s="1"/>
      <c r="G623" s="2"/>
      <c r="H623" s="2"/>
      <c r="I623" s="38"/>
      <c r="J623" s="38"/>
      <c r="K623" s="38"/>
      <c r="L623" s="38"/>
      <c r="M623" s="38"/>
      <c r="N623" s="38"/>
      <c r="O623" s="38"/>
      <c r="P623" s="38"/>
      <c r="Q623" s="38"/>
      <c r="R623" s="38"/>
      <c r="S623" s="38"/>
      <c r="T623" s="38"/>
      <c r="U623" s="38"/>
      <c r="V623" s="38"/>
      <c r="W623" s="38"/>
      <c r="Y623" s="89"/>
      <c r="Z623" s="89"/>
      <c r="AA623" s="89"/>
      <c r="AB623" s="78"/>
      <c r="AC623" s="78"/>
      <c r="AD623" s="78"/>
    </row>
    <row r="624" spans="1:30" ht="22.5" customHeight="1" thickBot="1" x14ac:dyDescent="0.25">
      <c r="A624" s="36"/>
      <c r="B624" s="44"/>
      <c r="C624" s="44"/>
      <c r="D624" s="44"/>
      <c r="E624" s="40"/>
      <c r="F624" s="1"/>
      <c r="G624" s="2"/>
      <c r="H624" s="2"/>
      <c r="I624" s="38"/>
      <c r="J624" s="38"/>
      <c r="K624" s="38"/>
      <c r="L624" s="38"/>
      <c r="M624" s="38"/>
      <c r="N624" s="38"/>
      <c r="O624" s="38"/>
      <c r="P624" s="38"/>
      <c r="Q624" s="38"/>
      <c r="R624" s="38"/>
      <c r="S624" s="38"/>
      <c r="T624" s="38"/>
      <c r="U624" s="38"/>
      <c r="V624" s="38"/>
      <c r="W624" s="38"/>
      <c r="Y624" s="90" t="s">
        <v>1</v>
      </c>
      <c r="Z624" s="90"/>
      <c r="AA624" s="68">
        <f>SUM(T15:T44)</f>
        <v>565.71428571428555</v>
      </c>
      <c r="AB624" s="78"/>
      <c r="AC624" s="78"/>
      <c r="AD624" s="78"/>
    </row>
    <row r="625" spans="1:30" ht="22.5" customHeight="1" thickBot="1" x14ac:dyDescent="0.25">
      <c r="A625" s="36"/>
      <c r="B625" s="44"/>
      <c r="C625" s="44"/>
      <c r="D625" s="44"/>
      <c r="E625" s="40"/>
      <c r="F625" s="1"/>
      <c r="G625" s="2"/>
      <c r="H625" s="2"/>
      <c r="I625" s="38"/>
      <c r="J625" s="38"/>
      <c r="K625" s="38"/>
      <c r="L625" s="38"/>
      <c r="M625" s="38"/>
      <c r="N625" s="38"/>
      <c r="O625" s="38"/>
      <c r="P625" s="38"/>
      <c r="Q625" s="38"/>
      <c r="R625" s="38"/>
      <c r="S625" s="38"/>
      <c r="T625" s="38"/>
      <c r="U625" s="38"/>
      <c r="V625" s="38"/>
      <c r="W625" s="38"/>
      <c r="Y625" s="90" t="s">
        <v>2</v>
      </c>
      <c r="Z625" s="90"/>
      <c r="AA625" s="68">
        <f>SUM(N15:N44)</f>
        <v>565.71428571428555</v>
      </c>
      <c r="AB625" s="78"/>
      <c r="AC625" s="78"/>
      <c r="AD625" s="78"/>
    </row>
    <row r="626" spans="1:30" ht="22.5" customHeight="1" thickBot="1" x14ac:dyDescent="0.25">
      <c r="A626" s="36"/>
      <c r="B626" s="44"/>
      <c r="C626" s="44"/>
      <c r="D626" s="44"/>
      <c r="E626" s="40"/>
      <c r="F626" s="1"/>
      <c r="G626" s="2"/>
      <c r="H626" s="2"/>
      <c r="I626" s="38"/>
      <c r="J626" s="38"/>
      <c r="K626" s="38"/>
      <c r="L626" s="38"/>
      <c r="M626" s="38"/>
      <c r="N626" s="38"/>
      <c r="O626" s="38"/>
      <c r="P626" s="38"/>
      <c r="Q626" s="38"/>
      <c r="R626" s="38"/>
      <c r="S626" s="38"/>
      <c r="T626" s="38"/>
      <c r="U626" s="38"/>
      <c r="V626" s="38"/>
      <c r="W626" s="38"/>
      <c r="Y626" s="90" t="s">
        <v>4</v>
      </c>
      <c r="Z626" s="90"/>
      <c r="AA626" s="72">
        <f>IF(SUM(S15:S44)=0,0,+(SUM(S15:S44)/AA624))</f>
        <v>0.36166666666666675</v>
      </c>
      <c r="AB626" s="78"/>
      <c r="AC626" s="78"/>
      <c r="AD626" s="78"/>
    </row>
    <row r="627" spans="1:30" ht="22.5" customHeight="1" thickBot="1" x14ac:dyDescent="0.25">
      <c r="A627" s="36"/>
      <c r="B627" s="44"/>
      <c r="C627" s="44"/>
      <c r="D627" s="44"/>
      <c r="E627" s="40"/>
      <c r="F627" s="1"/>
      <c r="G627" s="2"/>
      <c r="H627" s="2"/>
      <c r="I627" s="38"/>
      <c r="J627" s="38"/>
      <c r="K627" s="38"/>
      <c r="L627" s="38"/>
      <c r="M627" s="38"/>
      <c r="N627" s="38"/>
      <c r="O627" s="38"/>
      <c r="P627" s="38"/>
      <c r="Q627" s="38"/>
      <c r="R627" s="38"/>
      <c r="S627" s="38"/>
      <c r="T627" s="38"/>
      <c r="U627" s="38"/>
      <c r="V627" s="38"/>
      <c r="W627" s="38"/>
      <c r="Y627" s="90" t="s">
        <v>3</v>
      </c>
      <c r="Z627" s="90"/>
      <c r="AA627" s="73">
        <f>IF(SUM(R15:R44)=0,0,+(SUM(R15:R44)/AA625))</f>
        <v>0.36166666666666675</v>
      </c>
      <c r="AB627" s="78"/>
      <c r="AC627" s="78"/>
      <c r="AD627" s="78"/>
    </row>
    <row r="628" spans="1:30" ht="22.5" customHeight="1" thickBot="1" x14ac:dyDescent="0.25">
      <c r="A628" s="36"/>
      <c r="B628" s="44"/>
      <c r="C628" s="44"/>
      <c r="D628" s="44"/>
      <c r="E628" s="40"/>
      <c r="F628" s="1"/>
      <c r="G628" s="2"/>
      <c r="H628" s="2"/>
      <c r="I628" s="38"/>
      <c r="J628" s="38"/>
      <c r="K628" s="38"/>
      <c r="L628" s="38"/>
      <c r="M628" s="38"/>
      <c r="N628" s="38"/>
      <c r="O628" s="38"/>
      <c r="P628" s="38"/>
      <c r="Q628" s="38"/>
      <c r="R628" s="38"/>
      <c r="S628" s="38"/>
      <c r="T628" s="38"/>
      <c r="U628" s="38"/>
      <c r="V628" s="38"/>
      <c r="W628" s="38"/>
      <c r="Y628" s="39"/>
      <c r="Z628" s="39"/>
      <c r="AA628" s="71"/>
      <c r="AB628" s="78"/>
      <c r="AC628" s="78"/>
      <c r="AD628" s="78"/>
    </row>
    <row r="629" spans="1:30" ht="22.5" customHeight="1" thickBot="1" x14ac:dyDescent="0.25">
      <c r="A629" s="36"/>
      <c r="B629" s="44"/>
      <c r="C629" s="44"/>
      <c r="D629" s="44"/>
      <c r="E629" s="40"/>
      <c r="F629" s="1"/>
      <c r="G629" s="2"/>
      <c r="H629" s="2"/>
      <c r="I629" s="38"/>
      <c r="J629" s="38"/>
      <c r="K629" s="38"/>
      <c r="L629" s="38"/>
      <c r="M629" s="38"/>
      <c r="N629" s="38"/>
      <c r="O629" s="38"/>
      <c r="P629" s="38"/>
      <c r="Q629" s="38"/>
      <c r="R629" s="38"/>
      <c r="S629" s="38"/>
      <c r="T629" s="38"/>
      <c r="U629" s="38"/>
      <c r="V629" s="38"/>
      <c r="W629" s="38"/>
      <c r="Y629" s="89" t="s">
        <v>2211</v>
      </c>
      <c r="Z629" s="89"/>
      <c r="AA629" s="89"/>
      <c r="AB629" s="78"/>
      <c r="AC629" s="78"/>
      <c r="AD629" s="78"/>
    </row>
    <row r="630" spans="1:30" ht="22.5" customHeight="1" thickBot="1" x14ac:dyDescent="0.25">
      <c r="A630" s="36"/>
      <c r="B630" s="44"/>
      <c r="C630" s="44"/>
      <c r="D630" s="44"/>
      <c r="E630" s="40"/>
      <c r="F630" s="1"/>
      <c r="G630" s="2"/>
      <c r="H630" s="2"/>
      <c r="I630" s="38"/>
      <c r="J630" s="38"/>
      <c r="K630" s="38"/>
      <c r="L630" s="38"/>
      <c r="M630" s="38"/>
      <c r="N630" s="38"/>
      <c r="O630" s="38"/>
      <c r="P630" s="38"/>
      <c r="Q630" s="38"/>
      <c r="R630" s="38"/>
      <c r="S630" s="38"/>
      <c r="T630" s="38"/>
      <c r="U630" s="38"/>
      <c r="V630" s="38"/>
      <c r="W630" s="38"/>
      <c r="Y630" s="89"/>
      <c r="Z630" s="89"/>
      <c r="AA630" s="89"/>
      <c r="AB630" s="78"/>
      <c r="AC630" s="78"/>
      <c r="AD630" s="78"/>
    </row>
    <row r="631" spans="1:30" ht="22.5" customHeight="1" thickBot="1" x14ac:dyDescent="0.25">
      <c r="A631" s="36"/>
      <c r="B631" s="44"/>
      <c r="C631" s="44"/>
      <c r="D631" s="44"/>
      <c r="E631" s="40"/>
      <c r="F631" s="1"/>
      <c r="G631" s="2"/>
      <c r="H631" s="2"/>
      <c r="I631" s="38"/>
      <c r="J631" s="38"/>
      <c r="K631" s="38"/>
      <c r="L631" s="38"/>
      <c r="M631" s="38"/>
      <c r="N631" s="38"/>
      <c r="O631" s="38"/>
      <c r="P631" s="38"/>
      <c r="Q631" s="38"/>
      <c r="R631" s="38"/>
      <c r="S631" s="38"/>
      <c r="T631" s="38"/>
      <c r="U631" s="38"/>
      <c r="V631" s="38"/>
      <c r="W631" s="38"/>
      <c r="Y631" s="90" t="s">
        <v>1</v>
      </c>
      <c r="Z631" s="90"/>
      <c r="AA631" s="68">
        <f>SUM(T45:T46)</f>
        <v>17.428571428571427</v>
      </c>
      <c r="AB631" s="78"/>
      <c r="AC631" s="78"/>
      <c r="AD631" s="78"/>
    </row>
    <row r="632" spans="1:30" ht="22.5" customHeight="1" thickBot="1" x14ac:dyDescent="0.25">
      <c r="A632" s="36"/>
      <c r="B632" s="44"/>
      <c r="C632" s="44"/>
      <c r="D632" s="44"/>
      <c r="E632" s="40"/>
      <c r="F632" s="1"/>
      <c r="G632" s="2"/>
      <c r="H632" s="2"/>
      <c r="I632" s="38"/>
      <c r="J632" s="38"/>
      <c r="K632" s="38"/>
      <c r="L632" s="38"/>
      <c r="M632" s="38"/>
      <c r="N632" s="38"/>
      <c r="O632" s="38"/>
      <c r="P632" s="38"/>
      <c r="Q632" s="38"/>
      <c r="R632" s="38"/>
      <c r="S632" s="38"/>
      <c r="T632" s="38"/>
      <c r="U632" s="38"/>
      <c r="V632" s="38"/>
      <c r="W632" s="38"/>
      <c r="Y632" s="90" t="s">
        <v>2</v>
      </c>
      <c r="Z632" s="90"/>
      <c r="AA632" s="68">
        <f>SUM(N45:N46)</f>
        <v>17.428571428571427</v>
      </c>
      <c r="AB632" s="78"/>
      <c r="AC632" s="78"/>
      <c r="AD632" s="78"/>
    </row>
    <row r="633" spans="1:30" ht="22.5" customHeight="1" thickBot="1" x14ac:dyDescent="0.25">
      <c r="A633" s="36"/>
      <c r="B633" s="44"/>
      <c r="C633" s="44"/>
      <c r="D633" s="44"/>
      <c r="E633" s="40"/>
      <c r="F633" s="1"/>
      <c r="G633" s="2"/>
      <c r="H633" s="2"/>
      <c r="I633" s="38"/>
      <c r="J633" s="38"/>
      <c r="K633" s="38"/>
      <c r="L633" s="38"/>
      <c r="M633" s="38"/>
      <c r="N633" s="38"/>
      <c r="O633" s="38"/>
      <c r="P633" s="38"/>
      <c r="Q633" s="38"/>
      <c r="R633" s="38"/>
      <c r="S633" s="38"/>
      <c r="T633" s="38"/>
      <c r="U633" s="38"/>
      <c r="V633" s="38"/>
      <c r="W633" s="38"/>
      <c r="Y633" s="90" t="s">
        <v>4</v>
      </c>
      <c r="Z633" s="90"/>
      <c r="AA633" s="72">
        <f>IF(SUM(S45:S46)=0,0,+(SUM(S45:S46)/AA631))</f>
        <v>0</v>
      </c>
      <c r="AB633" s="78"/>
      <c r="AC633" s="78"/>
      <c r="AD633" s="78"/>
    </row>
    <row r="634" spans="1:30" ht="22.5" customHeight="1" thickBot="1" x14ac:dyDescent="0.25">
      <c r="A634" s="36"/>
      <c r="B634" s="44"/>
      <c r="C634" s="44"/>
      <c r="D634" s="44"/>
      <c r="E634" s="40"/>
      <c r="F634" s="1"/>
      <c r="G634" s="2"/>
      <c r="H634" s="2"/>
      <c r="I634" s="38"/>
      <c r="J634" s="38"/>
      <c r="K634" s="38"/>
      <c r="L634" s="38"/>
      <c r="M634" s="38"/>
      <c r="N634" s="38"/>
      <c r="O634" s="38"/>
      <c r="P634" s="38"/>
      <c r="Q634" s="38"/>
      <c r="R634" s="38"/>
      <c r="S634" s="38"/>
      <c r="T634" s="38"/>
      <c r="U634" s="38"/>
      <c r="V634" s="38"/>
      <c r="W634" s="38"/>
      <c r="Y634" s="90" t="s">
        <v>3</v>
      </c>
      <c r="Z634" s="90"/>
      <c r="AA634" s="73">
        <f>IF(SUM(R45:R46)=0,0,+(SUM(R45:R46)/AA632))</f>
        <v>0</v>
      </c>
      <c r="AB634" s="78"/>
      <c r="AC634" s="78"/>
      <c r="AD634" s="78"/>
    </row>
    <row r="635" spans="1:30" ht="22.5" customHeight="1" thickBot="1" x14ac:dyDescent="0.25">
      <c r="A635" s="36"/>
      <c r="B635" s="44"/>
      <c r="C635" s="44"/>
      <c r="D635" s="44"/>
      <c r="E635" s="40"/>
      <c r="F635" s="1"/>
      <c r="G635" s="2"/>
      <c r="H635" s="2"/>
      <c r="I635" s="38"/>
      <c r="J635" s="38"/>
      <c r="K635" s="38"/>
      <c r="L635" s="38"/>
      <c r="M635" s="38"/>
      <c r="N635" s="38"/>
      <c r="O635" s="38"/>
      <c r="P635" s="38"/>
      <c r="Q635" s="38"/>
      <c r="R635" s="38"/>
      <c r="S635" s="38"/>
      <c r="T635" s="38"/>
      <c r="U635" s="38"/>
      <c r="V635" s="38"/>
      <c r="W635" s="38"/>
      <c r="Y635" s="39"/>
      <c r="Z635" s="39"/>
      <c r="AA635" s="71"/>
      <c r="AB635" s="78"/>
      <c r="AC635" s="78"/>
      <c r="AD635" s="78"/>
    </row>
    <row r="636" spans="1:30" ht="22.5" customHeight="1" thickBot="1" x14ac:dyDescent="0.25">
      <c r="A636" s="36"/>
      <c r="B636" s="44"/>
      <c r="C636" s="44"/>
      <c r="D636" s="44"/>
      <c r="E636" s="40"/>
      <c r="F636" s="1"/>
      <c r="G636" s="2"/>
      <c r="H636" s="2"/>
      <c r="I636" s="38"/>
      <c r="J636" s="38"/>
      <c r="K636" s="38"/>
      <c r="L636" s="38"/>
      <c r="M636" s="38"/>
      <c r="N636" s="38"/>
      <c r="O636" s="38"/>
      <c r="P636" s="38"/>
      <c r="Q636" s="38"/>
      <c r="R636" s="38"/>
      <c r="S636" s="38"/>
      <c r="T636" s="38"/>
      <c r="U636" s="38"/>
      <c r="V636" s="38"/>
      <c r="W636" s="38"/>
      <c r="Y636" s="89" t="s">
        <v>2199</v>
      </c>
      <c r="Z636" s="89"/>
      <c r="AA636" s="89"/>
      <c r="AB636" s="78"/>
      <c r="AC636" s="78"/>
      <c r="AD636" s="78"/>
    </row>
    <row r="637" spans="1:30" ht="22.5" customHeight="1" thickBot="1" x14ac:dyDescent="0.25">
      <c r="A637" s="36"/>
      <c r="B637" s="44"/>
      <c r="C637" s="44"/>
      <c r="D637" s="44"/>
      <c r="E637" s="40"/>
      <c r="F637" s="1"/>
      <c r="G637" s="2"/>
      <c r="H637" s="2"/>
      <c r="I637" s="38"/>
      <c r="J637" s="38"/>
      <c r="K637" s="38"/>
      <c r="L637" s="38"/>
      <c r="M637" s="38"/>
      <c r="N637" s="38"/>
      <c r="O637" s="38"/>
      <c r="P637" s="38"/>
      <c r="Q637" s="38"/>
      <c r="R637" s="38"/>
      <c r="S637" s="38"/>
      <c r="T637" s="38"/>
      <c r="U637" s="38"/>
      <c r="V637" s="38"/>
      <c r="W637" s="38"/>
      <c r="Y637" s="89"/>
      <c r="Z637" s="89"/>
      <c r="AA637" s="89"/>
      <c r="AB637" s="78"/>
      <c r="AC637" s="78"/>
      <c r="AD637" s="78"/>
    </row>
    <row r="638" spans="1:30" ht="22.5" customHeight="1" thickBot="1" x14ac:dyDescent="0.25">
      <c r="A638" s="36"/>
      <c r="B638" s="44"/>
      <c r="C638" s="44"/>
      <c r="D638" s="44"/>
      <c r="E638" s="40"/>
      <c r="F638" s="1"/>
      <c r="G638" s="2"/>
      <c r="H638" s="2"/>
      <c r="I638" s="38"/>
      <c r="J638" s="38"/>
      <c r="K638" s="38"/>
      <c r="L638" s="38"/>
      <c r="M638" s="38"/>
      <c r="N638" s="38"/>
      <c r="O638" s="38"/>
      <c r="P638" s="38"/>
      <c r="Q638" s="38"/>
      <c r="R638" s="38"/>
      <c r="S638" s="38"/>
      <c r="T638" s="38"/>
      <c r="U638" s="38"/>
      <c r="V638" s="38"/>
      <c r="W638" s="38"/>
      <c r="Y638" s="90" t="s">
        <v>1</v>
      </c>
      <c r="Z638" s="90"/>
      <c r="AA638" s="68">
        <f>SUM(T47:T67)</f>
        <v>267.28571428571428</v>
      </c>
      <c r="AB638" s="78"/>
      <c r="AC638" s="78"/>
      <c r="AD638" s="78"/>
    </row>
    <row r="639" spans="1:30" ht="22.5" customHeight="1" thickBot="1" x14ac:dyDescent="0.25">
      <c r="A639" s="36"/>
      <c r="B639" s="44"/>
      <c r="C639" s="44"/>
      <c r="D639" s="44"/>
      <c r="E639" s="40"/>
      <c r="F639" s="1"/>
      <c r="G639" s="2"/>
      <c r="H639" s="2"/>
      <c r="I639" s="38"/>
      <c r="J639" s="38"/>
      <c r="K639" s="38"/>
      <c r="L639" s="38"/>
      <c r="M639" s="38"/>
      <c r="N639" s="38"/>
      <c r="O639" s="38"/>
      <c r="P639" s="38"/>
      <c r="Q639" s="38"/>
      <c r="R639" s="38"/>
      <c r="S639" s="38"/>
      <c r="T639" s="38"/>
      <c r="U639" s="38"/>
      <c r="V639" s="38"/>
      <c r="W639" s="38"/>
      <c r="Y639" s="90" t="s">
        <v>2</v>
      </c>
      <c r="Z639" s="90"/>
      <c r="AA639" s="68">
        <f>SUM(N47:N67)</f>
        <v>267.28571428571428</v>
      </c>
      <c r="AB639" s="78"/>
      <c r="AC639" s="78"/>
      <c r="AD639" s="78"/>
    </row>
    <row r="640" spans="1:30" ht="22.5" customHeight="1" thickBot="1" x14ac:dyDescent="0.25">
      <c r="A640" s="36"/>
      <c r="B640" s="44"/>
      <c r="C640" s="44"/>
      <c r="D640" s="44"/>
      <c r="E640" s="40"/>
      <c r="F640" s="1"/>
      <c r="G640" s="2"/>
      <c r="H640" s="2"/>
      <c r="I640" s="38"/>
      <c r="J640" s="38"/>
      <c r="K640" s="38"/>
      <c r="L640" s="38"/>
      <c r="M640" s="38"/>
      <c r="N640" s="38"/>
      <c r="O640" s="38"/>
      <c r="P640" s="38"/>
      <c r="Q640" s="38"/>
      <c r="R640" s="38"/>
      <c r="S640" s="38"/>
      <c r="T640" s="38"/>
      <c r="U640" s="38"/>
      <c r="V640" s="38"/>
      <c r="W640" s="38"/>
      <c r="Y640" s="90" t="s">
        <v>4</v>
      </c>
      <c r="Z640" s="90"/>
      <c r="AA640" s="72">
        <f>IF(SUM(S47:S67)=0,0,+(SUM(S47:S67)/AA638))</f>
        <v>0.45056119722073756</v>
      </c>
      <c r="AB640" s="78"/>
      <c r="AC640" s="78"/>
      <c r="AD640" s="78"/>
    </row>
    <row r="641" spans="1:30" ht="22.5" customHeight="1" thickBot="1" x14ac:dyDescent="0.25">
      <c r="A641" s="36"/>
      <c r="B641" s="44"/>
      <c r="C641" s="44"/>
      <c r="D641" s="44"/>
      <c r="E641" s="40"/>
      <c r="F641" s="1"/>
      <c r="G641" s="2"/>
      <c r="H641" s="2"/>
      <c r="I641" s="38"/>
      <c r="J641" s="38"/>
      <c r="K641" s="38"/>
      <c r="L641" s="38"/>
      <c r="M641" s="38"/>
      <c r="N641" s="38"/>
      <c r="O641" s="38"/>
      <c r="P641" s="38"/>
      <c r="Q641" s="38"/>
      <c r="R641" s="38"/>
      <c r="S641" s="38"/>
      <c r="T641" s="38"/>
      <c r="U641" s="38"/>
      <c r="V641" s="38"/>
      <c r="W641" s="38"/>
      <c r="Y641" s="90" t="s">
        <v>3</v>
      </c>
      <c r="Z641" s="90"/>
      <c r="AA641" s="73">
        <f>IF(SUM(R47:R67)=0,0,+(SUM(R47:R67)/AA639))</f>
        <v>0.45056119722073756</v>
      </c>
      <c r="AB641" s="78"/>
      <c r="AC641" s="78"/>
      <c r="AD641" s="78"/>
    </row>
    <row r="642" spans="1:30" ht="22.5" customHeight="1" thickBot="1" x14ac:dyDescent="0.25">
      <c r="A642" s="36"/>
      <c r="B642" s="44"/>
      <c r="C642" s="44"/>
      <c r="D642" s="44"/>
      <c r="E642" s="40"/>
      <c r="F642" s="1"/>
      <c r="G642" s="2"/>
      <c r="H642" s="2"/>
      <c r="I642" s="38"/>
      <c r="J642" s="38"/>
      <c r="K642" s="38"/>
      <c r="L642" s="38"/>
      <c r="M642" s="38"/>
      <c r="N642" s="38"/>
      <c r="O642" s="38"/>
      <c r="P642" s="38"/>
      <c r="Q642" s="38"/>
      <c r="R642" s="38"/>
      <c r="S642" s="38"/>
      <c r="T642" s="38"/>
      <c r="U642" s="38"/>
      <c r="V642" s="38"/>
      <c r="W642" s="38"/>
      <c r="Y642" s="39"/>
      <c r="Z642" s="39"/>
      <c r="AA642" s="71"/>
      <c r="AB642" s="78"/>
      <c r="AC642" s="78"/>
      <c r="AD642" s="78"/>
    </row>
    <row r="643" spans="1:30" ht="22.5" customHeight="1" thickBot="1" x14ac:dyDescent="0.25">
      <c r="A643" s="36"/>
      <c r="B643" s="44"/>
      <c r="C643" s="44"/>
      <c r="D643" s="44"/>
      <c r="E643" s="40"/>
      <c r="F643" s="1"/>
      <c r="G643" s="2"/>
      <c r="H643" s="2"/>
      <c r="I643" s="38"/>
      <c r="J643" s="38"/>
      <c r="K643" s="38"/>
      <c r="L643" s="38"/>
      <c r="M643" s="38"/>
      <c r="N643" s="38"/>
      <c r="O643" s="38"/>
      <c r="P643" s="38"/>
      <c r="Q643" s="38"/>
      <c r="R643" s="38"/>
      <c r="S643" s="38"/>
      <c r="T643" s="38"/>
      <c r="U643" s="38"/>
      <c r="V643" s="38"/>
      <c r="W643" s="38"/>
      <c r="Y643" s="89" t="s">
        <v>2200</v>
      </c>
      <c r="Z643" s="89"/>
      <c r="AA643" s="89"/>
      <c r="AB643" s="78"/>
      <c r="AC643" s="78"/>
      <c r="AD643" s="78"/>
    </row>
    <row r="644" spans="1:30" ht="22.5" customHeight="1" thickBot="1" x14ac:dyDescent="0.25">
      <c r="A644" s="36"/>
      <c r="B644" s="44"/>
      <c r="C644" s="44"/>
      <c r="D644" s="44"/>
      <c r="E644" s="40"/>
      <c r="F644" s="1"/>
      <c r="G644" s="2"/>
      <c r="H644" s="2"/>
      <c r="I644" s="38"/>
      <c r="J644" s="38"/>
      <c r="K644" s="38"/>
      <c r="L644" s="38"/>
      <c r="M644" s="38"/>
      <c r="N644" s="38"/>
      <c r="O644" s="38"/>
      <c r="P644" s="38"/>
      <c r="Q644" s="38"/>
      <c r="R644" s="38"/>
      <c r="S644" s="38"/>
      <c r="T644" s="38"/>
      <c r="U644" s="38"/>
      <c r="V644" s="38"/>
      <c r="W644" s="38"/>
      <c r="Y644" s="89"/>
      <c r="Z644" s="89"/>
      <c r="AA644" s="89"/>
      <c r="AB644" s="78"/>
      <c r="AC644" s="78"/>
      <c r="AD644" s="78"/>
    </row>
    <row r="645" spans="1:30" ht="22.5" customHeight="1" thickBot="1" x14ac:dyDescent="0.25">
      <c r="A645" s="36"/>
      <c r="B645" s="44"/>
      <c r="C645" s="44"/>
      <c r="D645" s="44"/>
      <c r="E645" s="40"/>
      <c r="F645" s="1"/>
      <c r="G645" s="2"/>
      <c r="H645" s="2"/>
      <c r="I645" s="38"/>
      <c r="J645" s="38"/>
      <c r="K645" s="38"/>
      <c r="L645" s="38"/>
      <c r="M645" s="38"/>
      <c r="N645" s="38"/>
      <c r="O645" s="38"/>
      <c r="P645" s="38"/>
      <c r="Q645" s="38"/>
      <c r="R645" s="38"/>
      <c r="S645" s="38"/>
      <c r="T645" s="38"/>
      <c r="U645" s="38"/>
      <c r="V645" s="38"/>
      <c r="W645" s="38"/>
      <c r="Y645" s="90" t="s">
        <v>1</v>
      </c>
      <c r="Z645" s="90"/>
      <c r="AA645" s="68">
        <f>SUM(T68:T97)</f>
        <v>331.71428571428572</v>
      </c>
      <c r="AB645" s="78"/>
      <c r="AC645" s="78"/>
      <c r="AD645" s="78"/>
    </row>
    <row r="646" spans="1:30" ht="22.5" customHeight="1" thickBot="1" x14ac:dyDescent="0.25">
      <c r="A646" s="36"/>
      <c r="B646" s="44"/>
      <c r="C646" s="44"/>
      <c r="D646" s="44"/>
      <c r="E646" s="40"/>
      <c r="F646" s="1"/>
      <c r="G646" s="2"/>
      <c r="H646" s="2"/>
      <c r="I646" s="38"/>
      <c r="J646" s="38"/>
      <c r="K646" s="38"/>
      <c r="L646" s="38"/>
      <c r="M646" s="38"/>
      <c r="N646" s="38"/>
      <c r="O646" s="38"/>
      <c r="P646" s="38"/>
      <c r="Q646" s="38"/>
      <c r="R646" s="38"/>
      <c r="S646" s="38"/>
      <c r="T646" s="38"/>
      <c r="U646" s="38"/>
      <c r="V646" s="38"/>
      <c r="W646" s="38"/>
      <c r="Y646" s="90" t="s">
        <v>2</v>
      </c>
      <c r="Z646" s="90"/>
      <c r="AA646" s="68">
        <f>SUM(N68:N97)</f>
        <v>432.28571428571428</v>
      </c>
      <c r="AB646" s="78"/>
      <c r="AC646" s="78"/>
      <c r="AD646" s="78"/>
    </row>
    <row r="647" spans="1:30" ht="22.5" customHeight="1" thickBot="1" x14ac:dyDescent="0.25">
      <c r="A647" s="36"/>
      <c r="B647" s="44"/>
      <c r="C647" s="44"/>
      <c r="D647" s="44"/>
      <c r="E647" s="40"/>
      <c r="F647" s="1"/>
      <c r="G647" s="2"/>
      <c r="H647" s="2"/>
      <c r="I647" s="38"/>
      <c r="J647" s="38"/>
      <c r="K647" s="38"/>
      <c r="L647" s="38"/>
      <c r="M647" s="38"/>
      <c r="N647" s="38"/>
      <c r="O647" s="38"/>
      <c r="P647" s="38"/>
      <c r="Q647" s="38"/>
      <c r="R647" s="38"/>
      <c r="S647" s="38"/>
      <c r="T647" s="38"/>
      <c r="U647" s="38"/>
      <c r="V647" s="38"/>
      <c r="W647" s="38"/>
      <c r="Y647" s="90" t="s">
        <v>4</v>
      </c>
      <c r="Z647" s="90"/>
      <c r="AA647" s="72">
        <f>IF(SUM(S68:S97)=0,0,+(SUM(S68:S97)/AA645))</f>
        <v>9.8621877691645141E-2</v>
      </c>
      <c r="AB647" s="78"/>
      <c r="AC647" s="78"/>
      <c r="AD647" s="78"/>
    </row>
    <row r="648" spans="1:30" ht="22.5" customHeight="1" thickBot="1" x14ac:dyDescent="0.25">
      <c r="A648" s="36"/>
      <c r="B648" s="44"/>
      <c r="C648" s="44"/>
      <c r="D648" s="44"/>
      <c r="E648" s="40"/>
      <c r="F648" s="1"/>
      <c r="G648" s="2"/>
      <c r="H648" s="2"/>
      <c r="I648" s="38"/>
      <c r="J648" s="38"/>
      <c r="K648" s="38"/>
      <c r="L648" s="38"/>
      <c r="M648" s="38"/>
      <c r="N648" s="38"/>
      <c r="O648" s="38"/>
      <c r="P648" s="38"/>
      <c r="Q648" s="38"/>
      <c r="R648" s="38"/>
      <c r="S648" s="38"/>
      <c r="T648" s="38"/>
      <c r="U648" s="38"/>
      <c r="V648" s="38"/>
      <c r="W648" s="38"/>
      <c r="Y648" s="90" t="s">
        <v>3</v>
      </c>
      <c r="Z648" s="90"/>
      <c r="AA648" s="73">
        <f>IF(SUM(R68:R97)=0,0,+(SUM(R68:R97)/AA646))</f>
        <v>7.5677461996034368E-2</v>
      </c>
      <c r="AB648" s="78"/>
      <c r="AC648" s="78"/>
      <c r="AD648" s="78"/>
    </row>
    <row r="649" spans="1:30" ht="22.5" customHeight="1" thickBot="1" x14ac:dyDescent="0.25">
      <c r="A649" s="36"/>
      <c r="B649" s="44"/>
      <c r="C649" s="44"/>
      <c r="D649" s="44"/>
      <c r="E649" s="40"/>
      <c r="F649" s="1"/>
      <c r="G649" s="2"/>
      <c r="H649" s="2"/>
      <c r="I649" s="38"/>
      <c r="J649" s="38"/>
      <c r="K649" s="38"/>
      <c r="L649" s="38"/>
      <c r="M649" s="38"/>
      <c r="N649" s="38"/>
      <c r="O649" s="38"/>
      <c r="P649" s="38"/>
      <c r="Q649" s="38"/>
      <c r="R649" s="38"/>
      <c r="S649" s="38"/>
      <c r="T649" s="38"/>
      <c r="U649" s="38"/>
      <c r="V649" s="38"/>
      <c r="W649" s="38"/>
      <c r="Y649" s="39"/>
      <c r="Z649" s="39"/>
      <c r="AA649" s="71"/>
      <c r="AB649" s="78"/>
      <c r="AC649" s="78"/>
      <c r="AD649" s="78"/>
    </row>
    <row r="650" spans="1:30" ht="22.5" customHeight="1" thickBot="1" x14ac:dyDescent="0.25">
      <c r="A650" s="36"/>
      <c r="B650" s="44"/>
      <c r="C650" s="44"/>
      <c r="D650" s="44"/>
      <c r="E650" s="40"/>
      <c r="F650" s="1"/>
      <c r="G650" s="2"/>
      <c r="H650" s="2"/>
      <c r="I650" s="38"/>
      <c r="J650" s="38"/>
      <c r="K650" s="38"/>
      <c r="L650" s="38"/>
      <c r="M650" s="38"/>
      <c r="N650" s="38"/>
      <c r="O650" s="38"/>
      <c r="P650" s="38"/>
      <c r="Q650" s="38"/>
      <c r="R650" s="38"/>
      <c r="S650" s="38"/>
      <c r="T650" s="38"/>
      <c r="U650" s="38"/>
      <c r="V650" s="38"/>
      <c r="W650" s="38"/>
      <c r="Y650" s="89" t="s">
        <v>2032</v>
      </c>
      <c r="Z650" s="89"/>
      <c r="AA650" s="89"/>
      <c r="AB650" s="78"/>
      <c r="AC650" s="78"/>
      <c r="AD650" s="78"/>
    </row>
    <row r="651" spans="1:30" ht="22.5" customHeight="1" thickBot="1" x14ac:dyDescent="0.25">
      <c r="A651" s="36"/>
      <c r="B651" s="44"/>
      <c r="C651" s="44"/>
      <c r="D651" s="44"/>
      <c r="E651" s="40"/>
      <c r="F651" s="1"/>
      <c r="G651" s="2"/>
      <c r="H651" s="2"/>
      <c r="I651" s="38"/>
      <c r="J651" s="38"/>
      <c r="K651" s="38"/>
      <c r="L651" s="38"/>
      <c r="M651" s="38"/>
      <c r="N651" s="38"/>
      <c r="O651" s="38"/>
      <c r="P651" s="38"/>
      <c r="Q651" s="38"/>
      <c r="R651" s="38"/>
      <c r="S651" s="38"/>
      <c r="T651" s="38"/>
      <c r="U651" s="38"/>
      <c r="V651" s="38"/>
      <c r="W651" s="38"/>
      <c r="Y651" s="89"/>
      <c r="Z651" s="89"/>
      <c r="AA651" s="89"/>
      <c r="AB651" s="78"/>
      <c r="AC651" s="78"/>
      <c r="AD651" s="78"/>
    </row>
    <row r="652" spans="1:30" ht="22.5" customHeight="1" thickBot="1" x14ac:dyDescent="0.25">
      <c r="A652" s="36"/>
      <c r="B652" s="44"/>
      <c r="C652" s="44"/>
      <c r="D652" s="44"/>
      <c r="E652" s="40"/>
      <c r="F652" s="1"/>
      <c r="G652" s="2"/>
      <c r="H652" s="2"/>
      <c r="I652" s="38"/>
      <c r="J652" s="38"/>
      <c r="K652" s="38"/>
      <c r="L652" s="38"/>
      <c r="M652" s="38"/>
      <c r="N652" s="38"/>
      <c r="O652" s="38"/>
      <c r="P652" s="38"/>
      <c r="Q652" s="38"/>
      <c r="R652" s="38"/>
      <c r="S652" s="38"/>
      <c r="T652" s="38"/>
      <c r="U652" s="38"/>
      <c r="V652" s="38"/>
      <c r="W652" s="38"/>
      <c r="Y652" s="90" t="s">
        <v>1</v>
      </c>
      <c r="Z652" s="90"/>
      <c r="AA652" s="68">
        <f>SUM(T98)</f>
        <v>0</v>
      </c>
      <c r="AB652" s="78"/>
      <c r="AC652" s="78"/>
      <c r="AD652" s="78"/>
    </row>
    <row r="653" spans="1:30" ht="22.5" customHeight="1" thickBot="1" x14ac:dyDescent="0.25">
      <c r="A653" s="36"/>
      <c r="B653" s="44"/>
      <c r="C653" s="44"/>
      <c r="D653" s="44"/>
      <c r="E653" s="40"/>
      <c r="F653" s="1"/>
      <c r="G653" s="2"/>
      <c r="H653" s="2"/>
      <c r="I653" s="38"/>
      <c r="J653" s="38"/>
      <c r="K653" s="38"/>
      <c r="L653" s="38"/>
      <c r="M653" s="38"/>
      <c r="N653" s="38"/>
      <c r="O653" s="38"/>
      <c r="P653" s="38"/>
      <c r="Q653" s="38"/>
      <c r="R653" s="38"/>
      <c r="S653" s="38"/>
      <c r="T653" s="38"/>
      <c r="U653" s="38"/>
      <c r="V653" s="38"/>
      <c r="W653" s="38"/>
      <c r="Y653" s="90" t="s">
        <v>2</v>
      </c>
      <c r="Z653" s="90"/>
      <c r="AA653" s="68">
        <f>SUM(N98)</f>
        <v>52</v>
      </c>
      <c r="AB653" s="78"/>
      <c r="AC653" s="78"/>
      <c r="AD653" s="78"/>
    </row>
    <row r="654" spans="1:30" ht="22.5" customHeight="1" thickBot="1" x14ac:dyDescent="0.25">
      <c r="A654" s="36"/>
      <c r="B654" s="44"/>
      <c r="C654" s="44"/>
      <c r="D654" s="44"/>
      <c r="E654" s="40"/>
      <c r="F654" s="1"/>
      <c r="G654" s="2"/>
      <c r="H654" s="2"/>
      <c r="I654" s="38"/>
      <c r="J654" s="38"/>
      <c r="K654" s="38"/>
      <c r="L654" s="38"/>
      <c r="M654" s="38"/>
      <c r="N654" s="38"/>
      <c r="O654" s="38"/>
      <c r="P654" s="38"/>
      <c r="Q654" s="38"/>
      <c r="R654" s="38"/>
      <c r="S654" s="38"/>
      <c r="T654" s="38"/>
      <c r="U654" s="38"/>
      <c r="V654" s="38"/>
      <c r="W654" s="38"/>
      <c r="Y654" s="90" t="s">
        <v>4</v>
      </c>
      <c r="Z654" s="90"/>
      <c r="AA654" s="72">
        <f>IF(SUM(S98)=0,0,+(SUM(S98)/AA652))</f>
        <v>0</v>
      </c>
      <c r="AB654" s="78"/>
      <c r="AC654" s="78"/>
      <c r="AD654" s="78"/>
    </row>
    <row r="655" spans="1:30" ht="22.5" customHeight="1" thickBot="1" x14ac:dyDescent="0.25">
      <c r="A655" s="36"/>
      <c r="B655" s="44"/>
      <c r="C655" s="44"/>
      <c r="D655" s="44"/>
      <c r="E655" s="40"/>
      <c r="F655" s="1"/>
      <c r="G655" s="2"/>
      <c r="H655" s="2"/>
      <c r="I655" s="38"/>
      <c r="J655" s="38"/>
      <c r="K655" s="38"/>
      <c r="L655" s="38"/>
      <c r="M655" s="38"/>
      <c r="N655" s="38"/>
      <c r="O655" s="38"/>
      <c r="P655" s="38"/>
      <c r="Q655" s="38"/>
      <c r="R655" s="38"/>
      <c r="S655" s="38"/>
      <c r="T655" s="38"/>
      <c r="U655" s="38"/>
      <c r="V655" s="38"/>
      <c r="W655" s="38"/>
      <c r="Y655" s="90" t="s">
        <v>3</v>
      </c>
      <c r="Z655" s="90"/>
      <c r="AA655" s="73">
        <f>IF(SUM(R98)=0,0,+(SUM(R98)/AA653))</f>
        <v>0.5</v>
      </c>
      <c r="AB655" s="78"/>
      <c r="AC655" s="78"/>
      <c r="AD655" s="78"/>
    </row>
    <row r="656" spans="1:30" ht="22.5" customHeight="1" thickBot="1" x14ac:dyDescent="0.25">
      <c r="A656" s="36"/>
      <c r="B656" s="44"/>
      <c r="C656" s="44"/>
      <c r="D656" s="44"/>
      <c r="E656" s="40"/>
      <c r="F656" s="1"/>
      <c r="G656" s="2"/>
      <c r="H656" s="2"/>
      <c r="I656" s="38"/>
      <c r="J656" s="38"/>
      <c r="K656" s="38"/>
      <c r="L656" s="38"/>
      <c r="M656" s="38"/>
      <c r="N656" s="38"/>
      <c r="O656" s="38"/>
      <c r="P656" s="38"/>
      <c r="Q656" s="38"/>
      <c r="R656" s="38"/>
      <c r="S656" s="38"/>
      <c r="T656" s="38"/>
      <c r="U656" s="38"/>
      <c r="V656" s="38"/>
      <c r="W656" s="38"/>
      <c r="Y656" s="39"/>
      <c r="Z656" s="39"/>
      <c r="AA656" s="71"/>
      <c r="AB656" s="78"/>
      <c r="AC656" s="78"/>
      <c r="AD656" s="78"/>
    </row>
    <row r="657" spans="1:30" ht="22.5" customHeight="1" thickBot="1" x14ac:dyDescent="0.25">
      <c r="A657" s="36"/>
      <c r="B657" s="44"/>
      <c r="C657" s="44"/>
      <c r="D657" s="44"/>
      <c r="E657" s="40"/>
      <c r="F657" s="1"/>
      <c r="G657" s="2"/>
      <c r="H657" s="2"/>
      <c r="I657" s="38"/>
      <c r="J657" s="38"/>
      <c r="K657" s="38"/>
      <c r="L657" s="38"/>
      <c r="M657" s="38"/>
      <c r="N657" s="38"/>
      <c r="O657" s="38"/>
      <c r="P657" s="38"/>
      <c r="Q657" s="38"/>
      <c r="R657" s="38"/>
      <c r="S657" s="38"/>
      <c r="T657" s="38"/>
      <c r="U657" s="38"/>
      <c r="V657" s="38"/>
      <c r="W657" s="38"/>
      <c r="Y657" s="89" t="s">
        <v>1986</v>
      </c>
      <c r="Z657" s="89"/>
      <c r="AA657" s="89"/>
      <c r="AB657" s="78"/>
      <c r="AC657" s="78"/>
      <c r="AD657" s="78"/>
    </row>
    <row r="658" spans="1:30" ht="22.5" customHeight="1" thickBot="1" x14ac:dyDescent="0.25">
      <c r="A658" s="36"/>
      <c r="B658" s="44"/>
      <c r="C658" s="44"/>
      <c r="D658" s="44"/>
      <c r="E658" s="40"/>
      <c r="F658" s="1"/>
      <c r="G658" s="2"/>
      <c r="H658" s="2"/>
      <c r="I658" s="38"/>
      <c r="J658" s="38"/>
      <c r="K658" s="38"/>
      <c r="L658" s="38"/>
      <c r="M658" s="38"/>
      <c r="N658" s="38"/>
      <c r="O658" s="38"/>
      <c r="P658" s="38"/>
      <c r="Q658" s="38"/>
      <c r="R658" s="38"/>
      <c r="S658" s="38"/>
      <c r="T658" s="38"/>
      <c r="U658" s="38"/>
      <c r="V658" s="38"/>
      <c r="W658" s="38"/>
      <c r="Y658" s="89"/>
      <c r="Z658" s="89"/>
      <c r="AA658" s="89"/>
      <c r="AB658" s="78"/>
      <c r="AC658" s="78"/>
      <c r="AD658" s="78"/>
    </row>
    <row r="659" spans="1:30" ht="22.5" customHeight="1" thickBot="1" x14ac:dyDescent="0.25">
      <c r="A659" s="36"/>
      <c r="B659" s="44"/>
      <c r="C659" s="44"/>
      <c r="D659" s="44"/>
      <c r="E659" s="40"/>
      <c r="F659" s="1"/>
      <c r="G659" s="2"/>
      <c r="H659" s="2"/>
      <c r="I659" s="38"/>
      <c r="J659" s="38"/>
      <c r="K659" s="38"/>
      <c r="L659" s="38"/>
      <c r="M659" s="38"/>
      <c r="N659" s="38"/>
      <c r="O659" s="38"/>
      <c r="P659" s="38"/>
      <c r="Q659" s="38"/>
      <c r="R659" s="38"/>
      <c r="S659" s="38"/>
      <c r="T659" s="38"/>
      <c r="U659" s="38"/>
      <c r="V659" s="38"/>
      <c r="W659" s="38"/>
      <c r="Y659" s="90" t="s">
        <v>1</v>
      </c>
      <c r="Z659" s="90"/>
      <c r="AA659" s="68">
        <f>SUM(T99:T101)</f>
        <v>19.714285714285715</v>
      </c>
      <c r="AB659" s="78"/>
      <c r="AC659" s="78"/>
      <c r="AD659" s="78"/>
    </row>
    <row r="660" spans="1:30" ht="22.5" customHeight="1" thickBot="1" x14ac:dyDescent="0.25">
      <c r="A660" s="36"/>
      <c r="B660" s="44"/>
      <c r="C660" s="44"/>
      <c r="D660" s="44"/>
      <c r="E660" s="40"/>
      <c r="F660" s="1"/>
      <c r="G660" s="2"/>
      <c r="H660" s="2"/>
      <c r="I660" s="38"/>
      <c r="J660" s="38"/>
      <c r="K660" s="38"/>
      <c r="L660" s="38"/>
      <c r="M660" s="38"/>
      <c r="N660" s="38"/>
      <c r="O660" s="38"/>
      <c r="P660" s="38"/>
      <c r="Q660" s="38"/>
      <c r="R660" s="38"/>
      <c r="S660" s="38"/>
      <c r="T660" s="38"/>
      <c r="U660" s="38"/>
      <c r="V660" s="38"/>
      <c r="W660" s="38"/>
      <c r="Y660" s="90" t="s">
        <v>2</v>
      </c>
      <c r="Z660" s="90"/>
      <c r="AA660" s="68">
        <f>SUM(N99:N101)</f>
        <v>19.714285714285715</v>
      </c>
      <c r="AB660" s="78"/>
      <c r="AC660" s="78"/>
      <c r="AD660" s="78"/>
    </row>
    <row r="661" spans="1:30" ht="22.5" customHeight="1" thickBot="1" x14ac:dyDescent="0.25">
      <c r="A661" s="36"/>
      <c r="B661" s="44"/>
      <c r="C661" s="44"/>
      <c r="D661" s="44"/>
      <c r="E661" s="40"/>
      <c r="F661" s="1"/>
      <c r="G661" s="2"/>
      <c r="H661" s="2"/>
      <c r="I661" s="38"/>
      <c r="J661" s="38"/>
      <c r="K661" s="38"/>
      <c r="L661" s="38"/>
      <c r="M661" s="38"/>
      <c r="N661" s="38"/>
      <c r="O661" s="38"/>
      <c r="P661" s="38"/>
      <c r="Q661" s="38"/>
      <c r="R661" s="38"/>
      <c r="S661" s="38"/>
      <c r="T661" s="38"/>
      <c r="U661" s="38"/>
      <c r="V661" s="38"/>
      <c r="W661" s="38"/>
      <c r="Y661" s="90" t="s">
        <v>4</v>
      </c>
      <c r="Z661" s="90"/>
      <c r="AA661" s="72">
        <f>IF(SUM(S99:S101)=0,0,+(SUM(S99:S101)/AA659))</f>
        <v>1</v>
      </c>
      <c r="AB661" s="78"/>
      <c r="AC661" s="78"/>
      <c r="AD661" s="78"/>
    </row>
    <row r="662" spans="1:30" ht="22.5" customHeight="1" thickBot="1" x14ac:dyDescent="0.25">
      <c r="A662" s="36"/>
      <c r="B662" s="44"/>
      <c r="C662" s="44"/>
      <c r="D662" s="44"/>
      <c r="E662" s="40"/>
      <c r="F662" s="1"/>
      <c r="G662" s="2"/>
      <c r="H662" s="2"/>
      <c r="I662" s="38"/>
      <c r="J662" s="38"/>
      <c r="K662" s="38"/>
      <c r="L662" s="38"/>
      <c r="M662" s="38"/>
      <c r="N662" s="38"/>
      <c r="O662" s="38"/>
      <c r="P662" s="38"/>
      <c r="Q662" s="38"/>
      <c r="R662" s="38"/>
      <c r="S662" s="38"/>
      <c r="T662" s="38"/>
      <c r="U662" s="38"/>
      <c r="V662" s="38"/>
      <c r="W662" s="38"/>
      <c r="Y662" s="90" t="s">
        <v>3</v>
      </c>
      <c r="Z662" s="90"/>
      <c r="AA662" s="73">
        <f>IF(SUM(R99:R101)=0,0,+(SUM(R99:R101)/AA660))</f>
        <v>1</v>
      </c>
      <c r="AB662" s="78"/>
      <c r="AC662" s="78"/>
      <c r="AD662" s="78"/>
    </row>
    <row r="663" spans="1:30" ht="22.5" customHeight="1" thickBot="1" x14ac:dyDescent="0.25">
      <c r="A663" s="36"/>
      <c r="B663" s="44"/>
      <c r="C663" s="44"/>
      <c r="D663" s="44"/>
      <c r="E663" s="40"/>
      <c r="F663" s="1"/>
      <c r="G663" s="2"/>
      <c r="H663" s="2"/>
      <c r="I663" s="38"/>
      <c r="J663" s="38"/>
      <c r="K663" s="38"/>
      <c r="L663" s="38"/>
      <c r="M663" s="38"/>
      <c r="N663" s="38"/>
      <c r="O663" s="38"/>
      <c r="P663" s="38"/>
      <c r="Q663" s="38"/>
      <c r="R663" s="38"/>
      <c r="S663" s="38"/>
      <c r="T663" s="38"/>
      <c r="U663" s="38"/>
      <c r="V663" s="38"/>
      <c r="W663" s="38"/>
      <c r="Y663" s="39"/>
      <c r="Z663" s="39"/>
      <c r="AA663" s="71"/>
      <c r="AB663" s="78"/>
      <c r="AC663" s="78"/>
      <c r="AD663" s="78"/>
    </row>
    <row r="664" spans="1:30" ht="22.5" customHeight="1" thickBot="1" x14ac:dyDescent="0.25">
      <c r="A664" s="36"/>
      <c r="B664" s="44"/>
      <c r="C664" s="44"/>
      <c r="D664" s="44"/>
      <c r="E664" s="40"/>
      <c r="F664" s="1"/>
      <c r="G664" s="2"/>
      <c r="H664" s="2"/>
      <c r="I664" s="38"/>
      <c r="J664" s="38"/>
      <c r="K664" s="38"/>
      <c r="L664" s="38"/>
      <c r="M664" s="38"/>
      <c r="N664" s="38"/>
      <c r="O664" s="38"/>
      <c r="P664" s="38"/>
      <c r="Q664" s="38"/>
      <c r="R664" s="38"/>
      <c r="S664" s="38"/>
      <c r="T664" s="38"/>
      <c r="U664" s="38"/>
      <c r="V664" s="38"/>
      <c r="W664" s="38"/>
      <c r="Y664" s="89" t="s">
        <v>1964</v>
      </c>
      <c r="Z664" s="89"/>
      <c r="AA664" s="89"/>
      <c r="AB664" s="78"/>
      <c r="AC664" s="78"/>
      <c r="AD664" s="78"/>
    </row>
    <row r="665" spans="1:30" ht="22.5" customHeight="1" thickBot="1" x14ac:dyDescent="0.25">
      <c r="A665" s="36"/>
      <c r="B665" s="44"/>
      <c r="C665" s="44"/>
      <c r="D665" s="44"/>
      <c r="E665" s="40"/>
      <c r="F665" s="1"/>
      <c r="G665" s="2"/>
      <c r="H665" s="2"/>
      <c r="I665" s="38"/>
      <c r="J665" s="38"/>
      <c r="K665" s="38"/>
      <c r="L665" s="38"/>
      <c r="M665" s="38"/>
      <c r="N665" s="38"/>
      <c r="O665" s="38"/>
      <c r="P665" s="38"/>
      <c r="Q665" s="38"/>
      <c r="R665" s="38"/>
      <c r="S665" s="38"/>
      <c r="T665" s="38"/>
      <c r="U665" s="38"/>
      <c r="V665" s="38"/>
      <c r="W665" s="38"/>
      <c r="Y665" s="89"/>
      <c r="Z665" s="89"/>
      <c r="AA665" s="89"/>
      <c r="AB665" s="78"/>
      <c r="AC665" s="78"/>
      <c r="AD665" s="78"/>
    </row>
    <row r="666" spans="1:30" ht="22.5" customHeight="1" thickBot="1" x14ac:dyDescent="0.25">
      <c r="A666" s="36"/>
      <c r="B666" s="44"/>
      <c r="C666" s="44"/>
      <c r="D666" s="44"/>
      <c r="E666" s="40"/>
      <c r="F666" s="1"/>
      <c r="G666" s="2"/>
      <c r="H666" s="2"/>
      <c r="I666" s="38"/>
      <c r="J666" s="38"/>
      <c r="K666" s="38"/>
      <c r="L666" s="38"/>
      <c r="M666" s="38"/>
      <c r="N666" s="38"/>
      <c r="O666" s="38"/>
      <c r="P666" s="38"/>
      <c r="Q666" s="38"/>
      <c r="R666" s="38"/>
      <c r="S666" s="38"/>
      <c r="T666" s="38"/>
      <c r="U666" s="38"/>
      <c r="V666" s="38"/>
      <c r="W666" s="38"/>
      <c r="Y666" s="90" t="s">
        <v>1</v>
      </c>
      <c r="Z666" s="90"/>
      <c r="AA666" s="68">
        <f>SUM(T102:T114)</f>
        <v>241.42857142857147</v>
      </c>
      <c r="AB666" s="78"/>
      <c r="AC666" s="78"/>
      <c r="AD666" s="78"/>
    </row>
    <row r="667" spans="1:30" ht="22.5" customHeight="1" thickBot="1" x14ac:dyDescent="0.25">
      <c r="A667" s="36"/>
      <c r="B667" s="44"/>
      <c r="C667" s="44"/>
      <c r="D667" s="44"/>
      <c r="E667" s="40"/>
      <c r="F667" s="1"/>
      <c r="G667" s="2"/>
      <c r="H667" s="2"/>
      <c r="I667" s="38"/>
      <c r="J667" s="38"/>
      <c r="K667" s="38"/>
      <c r="L667" s="38"/>
      <c r="M667" s="38"/>
      <c r="N667" s="38"/>
      <c r="O667" s="38"/>
      <c r="P667" s="38"/>
      <c r="Q667" s="38"/>
      <c r="R667" s="38"/>
      <c r="S667" s="38"/>
      <c r="T667" s="38"/>
      <c r="U667" s="38"/>
      <c r="V667" s="38"/>
      <c r="W667" s="38"/>
      <c r="Y667" s="90" t="s">
        <v>2</v>
      </c>
      <c r="Z667" s="90"/>
      <c r="AA667" s="68">
        <f>SUM(N102:N114)</f>
        <v>241.42857142857147</v>
      </c>
      <c r="AB667" s="78"/>
      <c r="AC667" s="78"/>
      <c r="AD667" s="78"/>
    </row>
    <row r="668" spans="1:30" ht="22.5" customHeight="1" thickBot="1" x14ac:dyDescent="0.25">
      <c r="A668" s="36"/>
      <c r="B668" s="44"/>
      <c r="C668" s="44"/>
      <c r="D668" s="44"/>
      <c r="E668" s="40"/>
      <c r="F668" s="1"/>
      <c r="G668" s="2"/>
      <c r="H668" s="2"/>
      <c r="I668" s="38"/>
      <c r="J668" s="38"/>
      <c r="K668" s="38"/>
      <c r="L668" s="38"/>
      <c r="M668" s="38"/>
      <c r="N668" s="38"/>
      <c r="O668" s="38"/>
      <c r="P668" s="38"/>
      <c r="Q668" s="38"/>
      <c r="R668" s="38"/>
      <c r="S668" s="38"/>
      <c r="T668" s="38"/>
      <c r="U668" s="38"/>
      <c r="V668" s="38"/>
      <c r="W668" s="38"/>
      <c r="Y668" s="90" t="s">
        <v>4</v>
      </c>
      <c r="Z668" s="90"/>
      <c r="AA668" s="72">
        <f>IF(SUM(S102:S114)=0,0,+(SUM(S102:S114)/AA666))</f>
        <v>1</v>
      </c>
      <c r="AB668" s="78"/>
      <c r="AC668" s="78"/>
      <c r="AD668" s="78"/>
    </row>
    <row r="669" spans="1:30" ht="22.5" customHeight="1" thickBot="1" x14ac:dyDescent="0.25">
      <c r="A669" s="36"/>
      <c r="B669" s="44"/>
      <c r="C669" s="44"/>
      <c r="D669" s="44"/>
      <c r="E669" s="40"/>
      <c r="F669" s="1"/>
      <c r="G669" s="2"/>
      <c r="H669" s="2"/>
      <c r="I669" s="38"/>
      <c r="J669" s="38"/>
      <c r="K669" s="38"/>
      <c r="L669" s="38"/>
      <c r="M669" s="38"/>
      <c r="N669" s="38"/>
      <c r="O669" s="38"/>
      <c r="P669" s="38"/>
      <c r="Q669" s="38"/>
      <c r="R669" s="38"/>
      <c r="S669" s="38"/>
      <c r="T669" s="38"/>
      <c r="U669" s="38"/>
      <c r="V669" s="38"/>
      <c r="W669" s="38"/>
      <c r="Y669" s="90" t="s">
        <v>3</v>
      </c>
      <c r="Z669" s="90"/>
      <c r="AA669" s="73">
        <f>IF(SUM(R102:R114)=0,0,+(SUM(R102:R114)/AA667))</f>
        <v>1</v>
      </c>
      <c r="AB669" s="78"/>
      <c r="AC669" s="78"/>
      <c r="AD669" s="78"/>
    </row>
    <row r="670" spans="1:30" ht="22.5" customHeight="1" thickBot="1" x14ac:dyDescent="0.25">
      <c r="A670" s="36"/>
      <c r="B670" s="44"/>
      <c r="C670" s="44"/>
      <c r="D670" s="44"/>
      <c r="E670" s="40"/>
      <c r="F670" s="1"/>
      <c r="G670" s="2"/>
      <c r="H670" s="2"/>
      <c r="I670" s="38"/>
      <c r="J670" s="38"/>
      <c r="K670" s="38"/>
      <c r="L670" s="38"/>
      <c r="M670" s="38"/>
      <c r="N670" s="38"/>
      <c r="O670" s="38"/>
      <c r="P670" s="38"/>
      <c r="Q670" s="38"/>
      <c r="R670" s="38"/>
      <c r="S670" s="38"/>
      <c r="T670" s="38"/>
      <c r="U670" s="38"/>
      <c r="V670" s="38"/>
      <c r="W670" s="38"/>
      <c r="Y670" s="39"/>
      <c r="Z670" s="39"/>
      <c r="AA670" s="71"/>
      <c r="AB670" s="78"/>
      <c r="AC670" s="78"/>
      <c r="AD670" s="78"/>
    </row>
    <row r="671" spans="1:30" ht="22.5" customHeight="1" thickBot="1" x14ac:dyDescent="0.25">
      <c r="A671" s="36"/>
      <c r="B671" s="44"/>
      <c r="C671" s="44"/>
      <c r="D671" s="44"/>
      <c r="E671" s="40"/>
      <c r="F671" s="1"/>
      <c r="G671" s="2"/>
      <c r="H671" s="2"/>
      <c r="I671" s="38"/>
      <c r="J671" s="38"/>
      <c r="K671" s="38"/>
      <c r="L671" s="38"/>
      <c r="M671" s="38"/>
      <c r="N671" s="38"/>
      <c r="O671" s="38"/>
      <c r="P671" s="38"/>
      <c r="Q671" s="38"/>
      <c r="R671" s="38"/>
      <c r="S671" s="38"/>
      <c r="T671" s="38"/>
      <c r="U671" s="38"/>
      <c r="V671" s="38"/>
      <c r="W671" s="38"/>
      <c r="Y671" s="89" t="s">
        <v>1965</v>
      </c>
      <c r="Z671" s="89"/>
      <c r="AA671" s="89"/>
      <c r="AB671" s="78"/>
      <c r="AC671" s="78"/>
      <c r="AD671" s="78"/>
    </row>
    <row r="672" spans="1:30" ht="22.5" customHeight="1" thickBot="1" x14ac:dyDescent="0.25">
      <c r="A672" s="36"/>
      <c r="B672" s="44"/>
      <c r="C672" s="44"/>
      <c r="D672" s="44"/>
      <c r="E672" s="40"/>
      <c r="F672" s="1"/>
      <c r="G672" s="2"/>
      <c r="H672" s="2"/>
      <c r="I672" s="38"/>
      <c r="J672" s="38"/>
      <c r="K672" s="38"/>
      <c r="L672" s="38"/>
      <c r="M672" s="38"/>
      <c r="N672" s="38"/>
      <c r="O672" s="38"/>
      <c r="P672" s="38"/>
      <c r="Q672" s="38"/>
      <c r="R672" s="38"/>
      <c r="S672" s="38"/>
      <c r="T672" s="38"/>
      <c r="U672" s="38"/>
      <c r="V672" s="38"/>
      <c r="W672" s="38"/>
      <c r="Y672" s="89"/>
      <c r="Z672" s="89"/>
      <c r="AA672" s="89"/>
      <c r="AB672" s="78"/>
      <c r="AC672" s="78"/>
      <c r="AD672" s="78"/>
    </row>
    <row r="673" spans="1:30" ht="22.5" customHeight="1" thickBot="1" x14ac:dyDescent="0.25">
      <c r="A673" s="36"/>
      <c r="B673" s="44"/>
      <c r="C673" s="44"/>
      <c r="D673" s="44"/>
      <c r="E673" s="40"/>
      <c r="F673" s="1"/>
      <c r="G673" s="2"/>
      <c r="H673" s="2"/>
      <c r="I673" s="38"/>
      <c r="J673" s="38"/>
      <c r="K673" s="38"/>
      <c r="L673" s="38"/>
      <c r="M673" s="38"/>
      <c r="N673" s="38"/>
      <c r="O673" s="38"/>
      <c r="P673" s="38"/>
      <c r="Q673" s="38"/>
      <c r="R673" s="38"/>
      <c r="S673" s="38"/>
      <c r="T673" s="38"/>
      <c r="U673" s="38"/>
      <c r="V673" s="38"/>
      <c r="W673" s="38"/>
      <c r="Y673" s="90" t="s">
        <v>1</v>
      </c>
      <c r="Z673" s="90"/>
      <c r="AA673" s="68">
        <f>SUM(T115)</f>
        <v>4</v>
      </c>
      <c r="AB673" s="78"/>
      <c r="AC673" s="78"/>
      <c r="AD673" s="78"/>
    </row>
    <row r="674" spans="1:30" ht="22.5" customHeight="1" thickBot="1" x14ac:dyDescent="0.25">
      <c r="A674" s="36"/>
      <c r="B674" s="44"/>
      <c r="C674" s="44"/>
      <c r="D674" s="44"/>
      <c r="E674" s="40"/>
      <c r="F674" s="1"/>
      <c r="G674" s="2"/>
      <c r="H674" s="2"/>
      <c r="I674" s="38"/>
      <c r="J674" s="38"/>
      <c r="K674" s="38"/>
      <c r="L674" s="38"/>
      <c r="M674" s="38"/>
      <c r="N674" s="38"/>
      <c r="O674" s="38"/>
      <c r="P674" s="38"/>
      <c r="Q674" s="38"/>
      <c r="R674" s="38"/>
      <c r="S674" s="38"/>
      <c r="T674" s="38"/>
      <c r="U674" s="38"/>
      <c r="V674" s="38"/>
      <c r="W674" s="38"/>
      <c r="Y674" s="90" t="s">
        <v>2</v>
      </c>
      <c r="Z674" s="90"/>
      <c r="AA674" s="68">
        <f>SUM(N115)</f>
        <v>4</v>
      </c>
      <c r="AB674" s="78"/>
      <c r="AC674" s="78"/>
      <c r="AD674" s="78"/>
    </row>
    <row r="675" spans="1:30" ht="22.5" customHeight="1" thickBot="1" x14ac:dyDescent="0.25">
      <c r="A675" s="36"/>
      <c r="B675" s="44"/>
      <c r="C675" s="44"/>
      <c r="D675" s="44"/>
      <c r="E675" s="40"/>
      <c r="F675" s="1"/>
      <c r="G675" s="2"/>
      <c r="H675" s="2"/>
      <c r="I675" s="38"/>
      <c r="J675" s="38"/>
      <c r="K675" s="38"/>
      <c r="L675" s="38"/>
      <c r="M675" s="38"/>
      <c r="N675" s="38"/>
      <c r="O675" s="38"/>
      <c r="P675" s="38"/>
      <c r="Q675" s="38"/>
      <c r="R675" s="38"/>
      <c r="S675" s="38"/>
      <c r="T675" s="38"/>
      <c r="U675" s="38"/>
      <c r="V675" s="38"/>
      <c r="W675" s="38"/>
      <c r="Y675" s="90" t="s">
        <v>4</v>
      </c>
      <c r="Z675" s="90"/>
      <c r="AA675" s="72">
        <f>IF(SUM(S115)=0,0,+(SUM(S115)/AA673))</f>
        <v>0</v>
      </c>
      <c r="AB675" s="78"/>
      <c r="AC675" s="78"/>
      <c r="AD675" s="78"/>
    </row>
    <row r="676" spans="1:30" ht="22.5" customHeight="1" thickBot="1" x14ac:dyDescent="0.25">
      <c r="A676" s="36"/>
      <c r="B676" s="44"/>
      <c r="C676" s="44"/>
      <c r="D676" s="44"/>
      <c r="E676" s="40"/>
      <c r="F676" s="1"/>
      <c r="G676" s="2"/>
      <c r="H676" s="2"/>
      <c r="I676" s="38"/>
      <c r="J676" s="38"/>
      <c r="K676" s="38"/>
      <c r="L676" s="38"/>
      <c r="M676" s="38"/>
      <c r="N676" s="38"/>
      <c r="O676" s="38"/>
      <c r="P676" s="38"/>
      <c r="Q676" s="38"/>
      <c r="R676" s="38"/>
      <c r="S676" s="38"/>
      <c r="T676" s="38"/>
      <c r="U676" s="38"/>
      <c r="V676" s="38"/>
      <c r="W676" s="38"/>
      <c r="Y676" s="90" t="s">
        <v>3</v>
      </c>
      <c r="Z676" s="90"/>
      <c r="AA676" s="73">
        <f>IF(SUM(R115)=0,0,+(SUM(R115)/AA674))</f>
        <v>0</v>
      </c>
      <c r="AB676" s="78"/>
      <c r="AC676" s="78"/>
      <c r="AD676" s="78"/>
    </row>
    <row r="677" spans="1:30" ht="22.5" customHeight="1" thickBot="1" x14ac:dyDescent="0.25">
      <c r="A677" s="36"/>
      <c r="B677" s="44"/>
      <c r="C677" s="44"/>
      <c r="D677" s="44"/>
      <c r="E677" s="40"/>
      <c r="F677" s="1"/>
      <c r="G677" s="2"/>
      <c r="H677" s="2"/>
      <c r="I677" s="38"/>
      <c r="J677" s="38"/>
      <c r="K677" s="38"/>
      <c r="L677" s="38"/>
      <c r="M677" s="38"/>
      <c r="N677" s="38"/>
      <c r="O677" s="38"/>
      <c r="P677" s="38"/>
      <c r="Q677" s="38"/>
      <c r="R677" s="38"/>
      <c r="S677" s="38"/>
      <c r="T677" s="38"/>
      <c r="U677" s="38"/>
      <c r="V677" s="38"/>
      <c r="W677" s="38"/>
      <c r="Y677" s="39"/>
      <c r="Z677" s="39"/>
      <c r="AA677" s="71"/>
      <c r="AB677" s="78"/>
      <c r="AC677" s="78"/>
      <c r="AD677" s="78"/>
    </row>
    <row r="678" spans="1:30" ht="22.5" customHeight="1" thickBot="1" x14ac:dyDescent="0.25">
      <c r="A678" s="36"/>
      <c r="B678" s="44"/>
      <c r="C678" s="44"/>
      <c r="D678" s="44"/>
      <c r="E678" s="40"/>
      <c r="F678" s="1"/>
      <c r="G678" s="2"/>
      <c r="H678" s="2"/>
      <c r="I678" s="38"/>
      <c r="J678" s="38"/>
      <c r="K678" s="38"/>
      <c r="L678" s="38"/>
      <c r="M678" s="38"/>
      <c r="N678" s="38"/>
      <c r="O678" s="38"/>
      <c r="P678" s="38"/>
      <c r="Q678" s="38"/>
      <c r="R678" s="38"/>
      <c r="S678" s="38"/>
      <c r="T678" s="38"/>
      <c r="U678" s="38"/>
      <c r="V678" s="38"/>
      <c r="W678" s="38"/>
      <c r="Y678" s="91" t="s">
        <v>1966</v>
      </c>
      <c r="Z678" s="91"/>
      <c r="AA678" s="91"/>
      <c r="AB678" s="78"/>
      <c r="AC678" s="78"/>
      <c r="AD678" s="78"/>
    </row>
    <row r="679" spans="1:30" ht="22.5" customHeight="1" thickBot="1" x14ac:dyDescent="0.25">
      <c r="A679" s="36"/>
      <c r="B679" s="44"/>
      <c r="C679" s="44"/>
      <c r="D679" s="44"/>
      <c r="E679" s="40"/>
      <c r="F679" s="1"/>
      <c r="G679" s="2"/>
      <c r="H679" s="2"/>
      <c r="I679" s="38"/>
      <c r="J679" s="38"/>
      <c r="K679" s="38"/>
      <c r="L679" s="38"/>
      <c r="M679" s="38"/>
      <c r="N679" s="38"/>
      <c r="O679" s="38"/>
      <c r="P679" s="38"/>
      <c r="Q679" s="38"/>
      <c r="R679" s="38"/>
      <c r="S679" s="38"/>
      <c r="T679" s="38"/>
      <c r="U679" s="38"/>
      <c r="V679" s="38"/>
      <c r="W679" s="38"/>
      <c r="Y679" s="91"/>
      <c r="Z679" s="91"/>
      <c r="AA679" s="91"/>
      <c r="AB679" s="78"/>
      <c r="AC679" s="78"/>
      <c r="AD679" s="78"/>
    </row>
    <row r="680" spans="1:30" ht="22.5" customHeight="1" thickBot="1" x14ac:dyDescent="0.25">
      <c r="A680" s="36"/>
      <c r="B680" s="44"/>
      <c r="C680" s="44"/>
      <c r="D680" s="44"/>
      <c r="E680" s="40"/>
      <c r="F680" s="1"/>
      <c r="G680" s="2"/>
      <c r="H680" s="2"/>
      <c r="I680" s="38"/>
      <c r="J680" s="38"/>
      <c r="K680" s="38"/>
      <c r="L680" s="38"/>
      <c r="M680" s="38"/>
      <c r="N680" s="38"/>
      <c r="O680" s="38"/>
      <c r="P680" s="38"/>
      <c r="Q680" s="38"/>
      <c r="R680" s="38"/>
      <c r="S680" s="38"/>
      <c r="T680" s="38"/>
      <c r="U680" s="38"/>
      <c r="V680" s="38"/>
      <c r="W680" s="38"/>
      <c r="Y680" s="90" t="s">
        <v>1</v>
      </c>
      <c r="Z680" s="90"/>
      <c r="AA680" s="68">
        <f>SUM(T116:T135)</f>
        <v>302.28571428571433</v>
      </c>
      <c r="AB680" s="78"/>
      <c r="AC680" s="78"/>
      <c r="AD680" s="78"/>
    </row>
    <row r="681" spans="1:30" ht="22.5" customHeight="1" thickBot="1" x14ac:dyDescent="0.25">
      <c r="A681" s="36"/>
      <c r="B681" s="44"/>
      <c r="C681" s="44"/>
      <c r="D681" s="44"/>
      <c r="E681" s="40"/>
      <c r="F681" s="1"/>
      <c r="G681" s="2"/>
      <c r="H681" s="2"/>
      <c r="I681" s="38"/>
      <c r="J681" s="38"/>
      <c r="K681" s="38"/>
      <c r="L681" s="38"/>
      <c r="M681" s="38"/>
      <c r="N681" s="38"/>
      <c r="O681" s="38"/>
      <c r="P681" s="38"/>
      <c r="Q681" s="38"/>
      <c r="R681" s="38"/>
      <c r="S681" s="38"/>
      <c r="T681" s="38"/>
      <c r="U681" s="38"/>
      <c r="V681" s="38"/>
      <c r="W681" s="38"/>
      <c r="Y681" s="90" t="s">
        <v>2</v>
      </c>
      <c r="Z681" s="90"/>
      <c r="AA681" s="68">
        <f>SUM(N116:N135)</f>
        <v>302.28571428571433</v>
      </c>
      <c r="AB681" s="78"/>
      <c r="AC681" s="78"/>
      <c r="AD681" s="78"/>
    </row>
    <row r="682" spans="1:30" ht="22.5" customHeight="1" thickBot="1" x14ac:dyDescent="0.25">
      <c r="A682" s="36"/>
      <c r="B682" s="44"/>
      <c r="C682" s="44"/>
      <c r="D682" s="44"/>
      <c r="E682" s="40"/>
      <c r="F682" s="1"/>
      <c r="G682" s="2"/>
      <c r="H682" s="2"/>
      <c r="I682" s="38"/>
      <c r="J682" s="38"/>
      <c r="K682" s="38"/>
      <c r="L682" s="38"/>
      <c r="M682" s="38"/>
      <c r="N682" s="38"/>
      <c r="O682" s="38"/>
      <c r="P682" s="38"/>
      <c r="Q682" s="38"/>
      <c r="R682" s="38"/>
      <c r="S682" s="38"/>
      <c r="T682" s="38"/>
      <c r="U682" s="38"/>
      <c r="V682" s="38"/>
      <c r="W682" s="38"/>
      <c r="Y682" s="90" t="s">
        <v>4</v>
      </c>
      <c r="Z682" s="90"/>
      <c r="AA682" s="72">
        <f>IF(SUM(S116:S135)=0,0,+(SUM(S116:S135)/AA680))</f>
        <v>0.47263705103969744</v>
      </c>
      <c r="AB682" s="78"/>
      <c r="AC682" s="78"/>
      <c r="AD682" s="78"/>
    </row>
    <row r="683" spans="1:30" ht="22.5" customHeight="1" thickBot="1" x14ac:dyDescent="0.25">
      <c r="A683" s="36"/>
      <c r="B683" s="44"/>
      <c r="C683" s="44"/>
      <c r="D683" s="44"/>
      <c r="E683" s="40"/>
      <c r="F683" s="1"/>
      <c r="G683" s="2"/>
      <c r="H683" s="2"/>
      <c r="I683" s="38"/>
      <c r="J683" s="38"/>
      <c r="K683" s="38"/>
      <c r="L683" s="38"/>
      <c r="M683" s="38"/>
      <c r="N683" s="38"/>
      <c r="O683" s="38"/>
      <c r="P683" s="38"/>
      <c r="Q683" s="38"/>
      <c r="R683" s="38"/>
      <c r="S683" s="38"/>
      <c r="T683" s="38"/>
      <c r="U683" s="38"/>
      <c r="V683" s="38"/>
      <c r="W683" s="38"/>
      <c r="Y683" s="90" t="s">
        <v>3</v>
      </c>
      <c r="Z683" s="90"/>
      <c r="AA683" s="73">
        <f>IF(SUM(R116:R135)=0,0,+(SUM(R116:R135)/AA681))</f>
        <v>0.47263705103969744</v>
      </c>
      <c r="AB683" s="78"/>
      <c r="AC683" s="78"/>
      <c r="AD683" s="78"/>
    </row>
    <row r="684" spans="1:30" ht="22.5" customHeight="1" thickBot="1" x14ac:dyDescent="0.25">
      <c r="A684" s="36"/>
      <c r="B684" s="44"/>
      <c r="C684" s="44"/>
      <c r="D684" s="44"/>
      <c r="E684" s="40"/>
      <c r="F684" s="1"/>
      <c r="G684" s="2"/>
      <c r="H684" s="2"/>
      <c r="I684" s="38"/>
      <c r="J684" s="38"/>
      <c r="K684" s="38"/>
      <c r="L684" s="38"/>
      <c r="M684" s="38"/>
      <c r="N684" s="38"/>
      <c r="O684" s="38"/>
      <c r="P684" s="38"/>
      <c r="Q684" s="38"/>
      <c r="R684" s="38"/>
      <c r="S684" s="38"/>
      <c r="T684" s="38"/>
      <c r="U684" s="38"/>
      <c r="V684" s="38"/>
      <c r="W684" s="38"/>
      <c r="Y684" s="39"/>
      <c r="Z684" s="39"/>
      <c r="AA684" s="71"/>
      <c r="AB684" s="78"/>
      <c r="AC684" s="78"/>
      <c r="AD684" s="78"/>
    </row>
    <row r="685" spans="1:30" ht="22.5" customHeight="1" thickBot="1" x14ac:dyDescent="0.25">
      <c r="A685" s="36"/>
      <c r="B685" s="44"/>
      <c r="C685" s="44"/>
      <c r="D685" s="44"/>
      <c r="E685" s="40"/>
      <c r="F685" s="1"/>
      <c r="G685" s="2"/>
      <c r="H685" s="2"/>
      <c r="I685" s="38"/>
      <c r="J685" s="38"/>
      <c r="K685" s="38"/>
      <c r="L685" s="38"/>
      <c r="M685" s="38"/>
      <c r="N685" s="38"/>
      <c r="O685" s="38"/>
      <c r="P685" s="38"/>
      <c r="Q685" s="38"/>
      <c r="R685" s="38"/>
      <c r="S685" s="38"/>
      <c r="T685" s="38"/>
      <c r="U685" s="38"/>
      <c r="V685" s="38"/>
      <c r="W685" s="38"/>
      <c r="Y685" s="91" t="s">
        <v>1825</v>
      </c>
      <c r="Z685" s="91"/>
      <c r="AA685" s="91"/>
      <c r="AB685" s="78"/>
      <c r="AC685" s="78"/>
      <c r="AD685" s="78"/>
    </row>
    <row r="686" spans="1:30" ht="22.5" customHeight="1" thickBot="1" x14ac:dyDescent="0.25">
      <c r="A686" s="36"/>
      <c r="B686" s="44"/>
      <c r="C686" s="44"/>
      <c r="D686" s="44"/>
      <c r="E686" s="40"/>
      <c r="F686" s="1"/>
      <c r="G686" s="2"/>
      <c r="H686" s="2"/>
      <c r="I686" s="38"/>
      <c r="J686" s="38"/>
      <c r="K686" s="38"/>
      <c r="L686" s="38"/>
      <c r="M686" s="38"/>
      <c r="N686" s="38"/>
      <c r="O686" s="38"/>
      <c r="P686" s="38"/>
      <c r="Q686" s="38"/>
      <c r="R686" s="38"/>
      <c r="S686" s="38"/>
      <c r="T686" s="38"/>
      <c r="U686" s="38"/>
      <c r="V686" s="38"/>
      <c r="W686" s="38"/>
      <c r="Y686" s="91"/>
      <c r="Z686" s="91"/>
      <c r="AA686" s="91"/>
      <c r="AB686" s="78"/>
      <c r="AC686" s="78"/>
      <c r="AD686" s="78"/>
    </row>
    <row r="687" spans="1:30" ht="22.5" customHeight="1" thickBot="1" x14ac:dyDescent="0.25">
      <c r="A687" s="36"/>
      <c r="B687" s="44"/>
      <c r="C687" s="44"/>
      <c r="D687" s="44"/>
      <c r="E687" s="40"/>
      <c r="F687" s="1"/>
      <c r="G687" s="2"/>
      <c r="H687" s="2"/>
      <c r="I687" s="38"/>
      <c r="J687" s="38"/>
      <c r="K687" s="38"/>
      <c r="L687" s="38"/>
      <c r="M687" s="38"/>
      <c r="N687" s="38"/>
      <c r="O687" s="38"/>
      <c r="P687" s="38"/>
      <c r="Q687" s="38"/>
      <c r="R687" s="38"/>
      <c r="S687" s="38"/>
      <c r="T687" s="38"/>
      <c r="U687" s="38"/>
      <c r="V687" s="38"/>
      <c r="W687" s="38"/>
      <c r="Y687" s="90" t="s">
        <v>1</v>
      </c>
      <c r="Z687" s="90"/>
      <c r="AA687" s="68">
        <f>SUM(T136:T137)</f>
        <v>30.857142857142858</v>
      </c>
      <c r="AB687" s="78"/>
      <c r="AC687" s="78"/>
      <c r="AD687" s="78"/>
    </row>
    <row r="688" spans="1:30" ht="22.5" customHeight="1" thickBot="1" x14ac:dyDescent="0.25">
      <c r="A688" s="36"/>
      <c r="B688" s="44"/>
      <c r="C688" s="44"/>
      <c r="D688" s="44"/>
      <c r="E688" s="40"/>
      <c r="F688" s="1"/>
      <c r="G688" s="2"/>
      <c r="H688" s="2"/>
      <c r="I688" s="38"/>
      <c r="J688" s="38"/>
      <c r="K688" s="38"/>
      <c r="L688" s="38"/>
      <c r="M688" s="38"/>
      <c r="N688" s="38"/>
      <c r="O688" s="38"/>
      <c r="P688" s="38"/>
      <c r="Q688" s="38"/>
      <c r="R688" s="38"/>
      <c r="S688" s="38"/>
      <c r="T688" s="38"/>
      <c r="U688" s="38"/>
      <c r="V688" s="38"/>
      <c r="W688" s="38"/>
      <c r="Y688" s="90" t="s">
        <v>2</v>
      </c>
      <c r="Z688" s="90"/>
      <c r="AA688" s="68">
        <f>SUM(N136:N137)</f>
        <v>30.857142857142858</v>
      </c>
      <c r="AB688" s="78"/>
      <c r="AC688" s="78"/>
      <c r="AD688" s="78"/>
    </row>
    <row r="689" spans="1:30" ht="22.5" customHeight="1" thickBot="1" x14ac:dyDescent="0.25">
      <c r="A689" s="36"/>
      <c r="B689" s="44"/>
      <c r="C689" s="44"/>
      <c r="D689" s="44"/>
      <c r="E689" s="40"/>
      <c r="F689" s="1"/>
      <c r="G689" s="2"/>
      <c r="H689" s="2"/>
      <c r="I689" s="38"/>
      <c r="J689" s="38"/>
      <c r="K689" s="38"/>
      <c r="L689" s="38"/>
      <c r="M689" s="38"/>
      <c r="N689" s="38"/>
      <c r="O689" s="38"/>
      <c r="P689" s="38"/>
      <c r="Q689" s="38"/>
      <c r="R689" s="38"/>
      <c r="S689" s="38"/>
      <c r="T689" s="38"/>
      <c r="U689" s="38"/>
      <c r="V689" s="38"/>
      <c r="W689" s="38"/>
      <c r="Y689" s="90" t="s">
        <v>4</v>
      </c>
      <c r="Z689" s="90"/>
      <c r="AA689" s="72">
        <f>IF(SUM(S136:S137)=0,0,+(SUM(S136:S137)/AA687))</f>
        <v>3.2407407407407406E-2</v>
      </c>
      <c r="AB689" s="78"/>
      <c r="AC689" s="78"/>
      <c r="AD689" s="78"/>
    </row>
    <row r="690" spans="1:30" ht="22.5" customHeight="1" thickBot="1" x14ac:dyDescent="0.25">
      <c r="A690" s="36"/>
      <c r="B690" s="44"/>
      <c r="C690" s="44"/>
      <c r="D690" s="44"/>
      <c r="E690" s="40"/>
      <c r="F690" s="1"/>
      <c r="G690" s="2"/>
      <c r="H690" s="2"/>
      <c r="I690" s="38"/>
      <c r="J690" s="38"/>
      <c r="K690" s="38"/>
      <c r="L690" s="38"/>
      <c r="M690" s="38"/>
      <c r="N690" s="38"/>
      <c r="O690" s="38"/>
      <c r="P690" s="38"/>
      <c r="Q690" s="38"/>
      <c r="R690" s="38"/>
      <c r="S690" s="38"/>
      <c r="T690" s="38"/>
      <c r="U690" s="38"/>
      <c r="V690" s="38"/>
      <c r="W690" s="38"/>
      <c r="Y690" s="90" t="s">
        <v>3</v>
      </c>
      <c r="Z690" s="90"/>
      <c r="AA690" s="73">
        <f>IF(SUM(R136:R137)=0,0,+(SUM(R136:R137)/AA688))</f>
        <v>3.2407407407407406E-2</v>
      </c>
      <c r="AB690" s="78"/>
      <c r="AC690" s="78"/>
      <c r="AD690" s="78"/>
    </row>
    <row r="691" spans="1:30" ht="22.5" customHeight="1" thickBot="1" x14ac:dyDescent="0.25">
      <c r="A691" s="36"/>
      <c r="B691" s="44"/>
      <c r="C691" s="44"/>
      <c r="D691" s="44"/>
      <c r="E691" s="40"/>
      <c r="F691" s="1"/>
      <c r="G691" s="2"/>
      <c r="H691" s="2"/>
      <c r="I691" s="38"/>
      <c r="J691" s="38"/>
      <c r="K691" s="38"/>
      <c r="L691" s="38"/>
      <c r="M691" s="38"/>
      <c r="N691" s="38"/>
      <c r="O691" s="38"/>
      <c r="P691" s="38"/>
      <c r="Q691" s="38"/>
      <c r="R691" s="38"/>
      <c r="S691" s="38"/>
      <c r="T691" s="38"/>
      <c r="U691" s="38"/>
      <c r="V691" s="38"/>
      <c r="W691" s="38"/>
      <c r="Y691" s="39"/>
      <c r="Z691" s="39"/>
      <c r="AA691" s="71"/>
      <c r="AB691" s="78"/>
      <c r="AC691" s="78"/>
      <c r="AD691" s="78"/>
    </row>
    <row r="692" spans="1:30" ht="22.5" customHeight="1" thickBot="1" x14ac:dyDescent="0.25">
      <c r="A692" s="36"/>
      <c r="B692" s="44"/>
      <c r="C692" s="44"/>
      <c r="D692" s="44"/>
      <c r="E692" s="40"/>
      <c r="F692" s="1"/>
      <c r="G692" s="2"/>
      <c r="H692" s="2"/>
      <c r="I692" s="38"/>
      <c r="J692" s="38"/>
      <c r="K692" s="38"/>
      <c r="L692" s="38"/>
      <c r="M692" s="38"/>
      <c r="N692" s="38"/>
      <c r="O692" s="38"/>
      <c r="P692" s="38"/>
      <c r="Q692" s="38"/>
      <c r="R692" s="38"/>
      <c r="S692" s="38"/>
      <c r="T692" s="38"/>
      <c r="U692" s="38"/>
      <c r="V692" s="38"/>
      <c r="W692" s="38"/>
      <c r="Y692" s="91" t="s">
        <v>1782</v>
      </c>
      <c r="Z692" s="91"/>
      <c r="AA692" s="91"/>
      <c r="AB692" s="78"/>
      <c r="AC692" s="78"/>
      <c r="AD692" s="78"/>
    </row>
    <row r="693" spans="1:30" ht="22.5" customHeight="1" thickBot="1" x14ac:dyDescent="0.25">
      <c r="A693" s="36"/>
      <c r="B693" s="44"/>
      <c r="C693" s="44"/>
      <c r="D693" s="44"/>
      <c r="E693" s="40"/>
      <c r="F693" s="1"/>
      <c r="G693" s="2"/>
      <c r="H693" s="2"/>
      <c r="I693" s="38"/>
      <c r="J693" s="38"/>
      <c r="K693" s="38"/>
      <c r="L693" s="38"/>
      <c r="M693" s="38"/>
      <c r="N693" s="38"/>
      <c r="O693" s="38"/>
      <c r="P693" s="38"/>
      <c r="Q693" s="38"/>
      <c r="R693" s="38"/>
      <c r="S693" s="38"/>
      <c r="T693" s="38"/>
      <c r="U693" s="38"/>
      <c r="V693" s="38"/>
      <c r="W693" s="38"/>
      <c r="Y693" s="91"/>
      <c r="Z693" s="91"/>
      <c r="AA693" s="91"/>
      <c r="AB693" s="78"/>
      <c r="AC693" s="78"/>
      <c r="AD693" s="78"/>
    </row>
    <row r="694" spans="1:30" ht="22.5" customHeight="1" thickBot="1" x14ac:dyDescent="0.25">
      <c r="A694" s="36"/>
      <c r="B694" s="44"/>
      <c r="C694" s="44"/>
      <c r="D694" s="44"/>
      <c r="E694" s="40"/>
      <c r="F694" s="1"/>
      <c r="G694" s="2"/>
      <c r="H694" s="2"/>
      <c r="I694" s="38"/>
      <c r="J694" s="38"/>
      <c r="K694" s="38"/>
      <c r="L694" s="38"/>
      <c r="M694" s="38"/>
      <c r="N694" s="38"/>
      <c r="O694" s="38"/>
      <c r="P694" s="38"/>
      <c r="Q694" s="38"/>
      <c r="R694" s="38"/>
      <c r="S694" s="38"/>
      <c r="T694" s="38"/>
      <c r="U694" s="38"/>
      <c r="V694" s="38"/>
      <c r="W694" s="38"/>
      <c r="Y694" s="90" t="s">
        <v>1</v>
      </c>
      <c r="Z694" s="90"/>
      <c r="AA694" s="68">
        <f>SUM(T138:T155)</f>
        <v>210.71428571428575</v>
      </c>
      <c r="AB694" s="78"/>
      <c r="AC694" s="78"/>
      <c r="AD694" s="78"/>
    </row>
    <row r="695" spans="1:30" ht="22.5" customHeight="1" thickBot="1" x14ac:dyDescent="0.25">
      <c r="A695" s="36"/>
      <c r="B695" s="44"/>
      <c r="C695" s="44"/>
      <c r="D695" s="44"/>
      <c r="E695" s="40"/>
      <c r="F695" s="1"/>
      <c r="G695" s="2"/>
      <c r="H695" s="2"/>
      <c r="I695" s="38"/>
      <c r="J695" s="38"/>
      <c r="K695" s="38"/>
      <c r="L695" s="38"/>
      <c r="M695" s="38"/>
      <c r="N695" s="38"/>
      <c r="O695" s="38"/>
      <c r="P695" s="38"/>
      <c r="Q695" s="38"/>
      <c r="R695" s="38"/>
      <c r="S695" s="38"/>
      <c r="T695" s="38"/>
      <c r="U695" s="38"/>
      <c r="V695" s="38"/>
      <c r="W695" s="38"/>
      <c r="Y695" s="90" t="s">
        <v>2</v>
      </c>
      <c r="Z695" s="90"/>
      <c r="AA695" s="68">
        <f>SUM(N138:N155)</f>
        <v>240.85714285714289</v>
      </c>
      <c r="AB695" s="78"/>
      <c r="AC695" s="78"/>
      <c r="AD695" s="78"/>
    </row>
    <row r="696" spans="1:30" ht="22.5" customHeight="1" thickBot="1" x14ac:dyDescent="0.25">
      <c r="A696" s="36"/>
      <c r="B696" s="44"/>
      <c r="C696" s="44"/>
      <c r="D696" s="44"/>
      <c r="E696" s="40"/>
      <c r="F696" s="1"/>
      <c r="G696" s="2"/>
      <c r="H696" s="2"/>
      <c r="I696" s="38"/>
      <c r="J696" s="38"/>
      <c r="K696" s="38"/>
      <c r="L696" s="38"/>
      <c r="M696" s="38"/>
      <c r="N696" s="38"/>
      <c r="O696" s="38"/>
      <c r="P696" s="38"/>
      <c r="Q696" s="38"/>
      <c r="R696" s="38"/>
      <c r="S696" s="38"/>
      <c r="T696" s="38"/>
      <c r="U696" s="38"/>
      <c r="V696" s="38"/>
      <c r="W696" s="38"/>
      <c r="Y696" s="90" t="s">
        <v>4</v>
      </c>
      <c r="Z696" s="90"/>
      <c r="AA696" s="72">
        <f>IF(SUM(S138:S155)=0,0,+(SUM(S138:S155)/AA694))</f>
        <v>1</v>
      </c>
      <c r="AB696" s="78"/>
      <c r="AC696" s="78"/>
      <c r="AD696" s="78"/>
    </row>
    <row r="697" spans="1:30" ht="22.5" customHeight="1" thickBot="1" x14ac:dyDescent="0.25">
      <c r="A697" s="36"/>
      <c r="B697" s="44"/>
      <c r="C697" s="44"/>
      <c r="D697" s="44"/>
      <c r="E697" s="40"/>
      <c r="F697" s="1"/>
      <c r="G697" s="2"/>
      <c r="H697" s="2"/>
      <c r="I697" s="38"/>
      <c r="J697" s="38"/>
      <c r="K697" s="38"/>
      <c r="L697" s="38"/>
      <c r="M697" s="38"/>
      <c r="N697" s="38"/>
      <c r="O697" s="38"/>
      <c r="P697" s="38"/>
      <c r="Q697" s="38"/>
      <c r="R697" s="38"/>
      <c r="S697" s="38"/>
      <c r="T697" s="38"/>
      <c r="U697" s="38"/>
      <c r="V697" s="38"/>
      <c r="W697" s="38"/>
      <c r="Y697" s="90" t="s">
        <v>3</v>
      </c>
      <c r="Z697" s="90"/>
      <c r="AA697" s="73">
        <f>IF(SUM(R138:R155)=0,0,+(SUM(R138:R155)/AA695))</f>
        <v>0.8748517200474496</v>
      </c>
      <c r="AB697" s="78"/>
      <c r="AC697" s="78"/>
      <c r="AD697" s="78"/>
    </row>
    <row r="698" spans="1:30" ht="22.5" customHeight="1" thickBot="1" x14ac:dyDescent="0.25">
      <c r="A698" s="36"/>
      <c r="B698" s="44"/>
      <c r="C698" s="44"/>
      <c r="D698" s="44"/>
      <c r="E698" s="40"/>
      <c r="F698" s="1"/>
      <c r="G698" s="2"/>
      <c r="H698" s="2"/>
      <c r="I698" s="38"/>
      <c r="J698" s="38"/>
      <c r="K698" s="38"/>
      <c r="L698" s="38"/>
      <c r="M698" s="38"/>
      <c r="N698" s="38"/>
      <c r="O698" s="38"/>
      <c r="P698" s="38"/>
      <c r="Q698" s="38"/>
      <c r="R698" s="38"/>
      <c r="S698" s="38"/>
      <c r="T698" s="38"/>
      <c r="U698" s="38"/>
      <c r="V698" s="38"/>
      <c r="W698" s="38"/>
      <c r="Y698" s="39"/>
      <c r="Z698" s="39"/>
      <c r="AA698" s="71"/>
      <c r="AB698" s="78"/>
      <c r="AC698" s="78"/>
      <c r="AD698" s="78"/>
    </row>
    <row r="699" spans="1:30" ht="22.5" customHeight="1" thickBot="1" x14ac:dyDescent="0.25">
      <c r="A699" s="36"/>
      <c r="B699" s="44"/>
      <c r="C699" s="44"/>
      <c r="D699" s="44"/>
      <c r="E699" s="40"/>
      <c r="F699" s="1"/>
      <c r="G699" s="2"/>
      <c r="H699" s="2"/>
      <c r="I699" s="38"/>
      <c r="J699" s="38"/>
      <c r="K699" s="38"/>
      <c r="L699" s="38"/>
      <c r="M699" s="38"/>
      <c r="N699" s="38"/>
      <c r="O699" s="38"/>
      <c r="P699" s="38"/>
      <c r="Q699" s="38"/>
      <c r="R699" s="38"/>
      <c r="S699" s="38"/>
      <c r="T699" s="38"/>
      <c r="U699" s="38"/>
      <c r="V699" s="38"/>
      <c r="W699" s="38"/>
      <c r="Y699" s="91" t="s">
        <v>1621</v>
      </c>
      <c r="Z699" s="91"/>
      <c r="AA699" s="91"/>
      <c r="AB699" s="78"/>
      <c r="AC699" s="78"/>
      <c r="AD699" s="78"/>
    </row>
    <row r="700" spans="1:30" ht="22.5" customHeight="1" thickBot="1" x14ac:dyDescent="0.25">
      <c r="A700" s="36"/>
      <c r="B700" s="44"/>
      <c r="C700" s="44"/>
      <c r="D700" s="44"/>
      <c r="E700" s="40"/>
      <c r="F700" s="1"/>
      <c r="G700" s="2"/>
      <c r="H700" s="2"/>
      <c r="I700" s="38"/>
      <c r="J700" s="38"/>
      <c r="K700" s="38"/>
      <c r="L700" s="38"/>
      <c r="M700" s="38"/>
      <c r="N700" s="38"/>
      <c r="O700" s="38"/>
      <c r="P700" s="38"/>
      <c r="Q700" s="38"/>
      <c r="R700" s="38"/>
      <c r="S700" s="38"/>
      <c r="T700" s="38"/>
      <c r="U700" s="38"/>
      <c r="V700" s="38"/>
      <c r="W700" s="38"/>
      <c r="Y700" s="91"/>
      <c r="Z700" s="91"/>
      <c r="AA700" s="91"/>
      <c r="AB700" s="78"/>
      <c r="AC700" s="78"/>
      <c r="AD700" s="78"/>
    </row>
    <row r="701" spans="1:30" ht="22.5" customHeight="1" thickBot="1" x14ac:dyDescent="0.25">
      <c r="A701" s="36"/>
      <c r="B701" s="44"/>
      <c r="C701" s="44"/>
      <c r="D701" s="44"/>
      <c r="E701" s="40"/>
      <c r="F701" s="1"/>
      <c r="G701" s="2"/>
      <c r="H701" s="2"/>
      <c r="I701" s="38"/>
      <c r="J701" s="38"/>
      <c r="K701" s="38"/>
      <c r="L701" s="38"/>
      <c r="M701" s="38"/>
      <c r="N701" s="38"/>
      <c r="O701" s="38"/>
      <c r="P701" s="38"/>
      <c r="Q701" s="38"/>
      <c r="R701" s="38"/>
      <c r="S701" s="38"/>
      <c r="T701" s="38"/>
      <c r="U701" s="38"/>
      <c r="V701" s="38"/>
      <c r="W701" s="38"/>
      <c r="Y701" s="90" t="s">
        <v>1</v>
      </c>
      <c r="Z701" s="90"/>
      <c r="AA701" s="68">
        <f>SUM(T156:T181)</f>
        <v>643.142857142857</v>
      </c>
      <c r="AB701" s="78"/>
      <c r="AC701" s="78"/>
      <c r="AD701" s="78"/>
    </row>
    <row r="702" spans="1:30" ht="22.5" customHeight="1" thickBot="1" x14ac:dyDescent="0.25">
      <c r="A702" s="36"/>
      <c r="B702" s="44"/>
      <c r="C702" s="44"/>
      <c r="D702" s="44"/>
      <c r="E702" s="40"/>
      <c r="F702" s="1"/>
      <c r="G702" s="2"/>
      <c r="H702" s="2"/>
      <c r="I702" s="38"/>
      <c r="J702" s="38"/>
      <c r="K702" s="38"/>
      <c r="L702" s="38"/>
      <c r="M702" s="38"/>
      <c r="N702" s="38"/>
      <c r="O702" s="38"/>
      <c r="P702" s="38"/>
      <c r="Q702" s="38"/>
      <c r="R702" s="38"/>
      <c r="S702" s="38"/>
      <c r="T702" s="38"/>
      <c r="U702" s="38"/>
      <c r="V702" s="38"/>
      <c r="W702" s="38"/>
      <c r="Y702" s="90" t="s">
        <v>2</v>
      </c>
      <c r="Z702" s="90"/>
      <c r="AA702" s="68">
        <f>SUM(N156:N181)</f>
        <v>643.142857142857</v>
      </c>
      <c r="AB702" s="78"/>
      <c r="AC702" s="78"/>
      <c r="AD702" s="78"/>
    </row>
    <row r="703" spans="1:30" ht="22.5" customHeight="1" thickBot="1" x14ac:dyDescent="0.25">
      <c r="A703" s="36"/>
      <c r="B703" s="44"/>
      <c r="C703" s="44"/>
      <c r="D703" s="44"/>
      <c r="E703" s="40"/>
      <c r="F703" s="1"/>
      <c r="G703" s="2"/>
      <c r="H703" s="2"/>
      <c r="I703" s="38"/>
      <c r="J703" s="38"/>
      <c r="K703" s="38"/>
      <c r="L703" s="38"/>
      <c r="M703" s="38"/>
      <c r="N703" s="38"/>
      <c r="O703" s="38"/>
      <c r="P703" s="38"/>
      <c r="Q703" s="38"/>
      <c r="R703" s="38"/>
      <c r="S703" s="38"/>
      <c r="T703" s="38"/>
      <c r="U703" s="38"/>
      <c r="V703" s="38"/>
      <c r="W703" s="38"/>
      <c r="Y703" s="90" t="s">
        <v>4</v>
      </c>
      <c r="Z703" s="90"/>
      <c r="AA703" s="72">
        <f>IF(SUM(S156:S181)=0,0,+(SUM(S156:S181)/AA701))</f>
        <v>0.65235450910706383</v>
      </c>
      <c r="AB703" s="78"/>
      <c r="AC703" s="78"/>
      <c r="AD703" s="78"/>
    </row>
    <row r="704" spans="1:30" ht="22.5" customHeight="1" thickBot="1" x14ac:dyDescent="0.25">
      <c r="A704" s="36"/>
      <c r="B704" s="44"/>
      <c r="C704" s="44"/>
      <c r="D704" s="44"/>
      <c r="E704" s="40"/>
      <c r="F704" s="1"/>
      <c r="G704" s="2"/>
      <c r="H704" s="2"/>
      <c r="I704" s="38"/>
      <c r="J704" s="38"/>
      <c r="K704" s="38"/>
      <c r="L704" s="38"/>
      <c r="M704" s="38"/>
      <c r="N704" s="38"/>
      <c r="O704" s="38"/>
      <c r="P704" s="38"/>
      <c r="Q704" s="38"/>
      <c r="R704" s="38"/>
      <c r="S704" s="38"/>
      <c r="T704" s="38"/>
      <c r="U704" s="38"/>
      <c r="V704" s="38"/>
      <c r="W704" s="38"/>
      <c r="Y704" s="90" t="s">
        <v>3</v>
      </c>
      <c r="Z704" s="90"/>
      <c r="AA704" s="73">
        <f>IF(SUM(R156:R181)=0,0,+(SUM(R156:R181)/AA702))</f>
        <v>0.65235450910706383</v>
      </c>
      <c r="AB704" s="78"/>
      <c r="AC704" s="78"/>
      <c r="AD704" s="78"/>
    </row>
    <row r="705" spans="1:30" ht="22.5" customHeight="1" thickBot="1" x14ac:dyDescent="0.25">
      <c r="A705" s="36"/>
      <c r="B705" s="44"/>
      <c r="C705" s="44"/>
      <c r="D705" s="44"/>
      <c r="E705" s="40"/>
      <c r="F705" s="1"/>
      <c r="G705" s="2"/>
      <c r="H705" s="2"/>
      <c r="I705" s="38"/>
      <c r="J705" s="38"/>
      <c r="K705" s="38"/>
      <c r="L705" s="38"/>
      <c r="M705" s="38"/>
      <c r="N705" s="38"/>
      <c r="O705" s="38"/>
      <c r="P705" s="38"/>
      <c r="Q705" s="38"/>
      <c r="R705" s="38"/>
      <c r="S705" s="38"/>
      <c r="T705" s="38"/>
      <c r="U705" s="38"/>
      <c r="V705" s="38"/>
      <c r="W705" s="38"/>
      <c r="Y705" s="39"/>
      <c r="Z705" s="39"/>
      <c r="AA705" s="71"/>
      <c r="AB705" s="78"/>
      <c r="AC705" s="78"/>
      <c r="AD705" s="78"/>
    </row>
    <row r="706" spans="1:30" ht="22.5" customHeight="1" thickBot="1" x14ac:dyDescent="0.25">
      <c r="A706" s="36"/>
      <c r="B706" s="44"/>
      <c r="C706" s="44"/>
      <c r="D706" s="44"/>
      <c r="E706" s="40"/>
      <c r="F706" s="1"/>
      <c r="G706" s="2"/>
      <c r="H706" s="2"/>
      <c r="I706" s="38"/>
      <c r="J706" s="38"/>
      <c r="K706" s="38"/>
      <c r="L706" s="38"/>
      <c r="M706" s="38"/>
      <c r="N706" s="38"/>
      <c r="O706" s="38"/>
      <c r="P706" s="38"/>
      <c r="Q706" s="38"/>
      <c r="R706" s="38"/>
      <c r="S706" s="38"/>
      <c r="T706" s="38"/>
      <c r="U706" s="38"/>
      <c r="V706" s="38"/>
      <c r="W706" s="38"/>
      <c r="Y706" s="89" t="s">
        <v>1547</v>
      </c>
      <c r="Z706" s="89"/>
      <c r="AA706" s="89"/>
      <c r="AB706" s="78"/>
      <c r="AC706" s="78"/>
      <c r="AD706" s="78"/>
    </row>
    <row r="707" spans="1:30" ht="22.5" customHeight="1" thickBot="1" x14ac:dyDescent="0.25">
      <c r="A707" s="36"/>
      <c r="B707" s="44"/>
      <c r="C707" s="44"/>
      <c r="D707" s="44"/>
      <c r="E707" s="40"/>
      <c r="F707" s="1"/>
      <c r="G707" s="2"/>
      <c r="H707" s="2"/>
      <c r="I707" s="38"/>
      <c r="J707" s="38"/>
      <c r="K707" s="38"/>
      <c r="L707" s="38"/>
      <c r="M707" s="38"/>
      <c r="N707" s="38"/>
      <c r="O707" s="38"/>
      <c r="P707" s="38"/>
      <c r="Q707" s="38"/>
      <c r="R707" s="38"/>
      <c r="S707" s="38"/>
      <c r="T707" s="38"/>
      <c r="U707" s="38"/>
      <c r="V707" s="38"/>
      <c r="W707" s="38"/>
      <c r="Y707" s="89"/>
      <c r="Z707" s="89"/>
      <c r="AA707" s="89"/>
      <c r="AB707" s="78"/>
      <c r="AC707" s="78"/>
      <c r="AD707" s="78"/>
    </row>
    <row r="708" spans="1:30" ht="22.5" customHeight="1" thickBot="1" x14ac:dyDescent="0.25">
      <c r="A708" s="36"/>
      <c r="B708" s="44"/>
      <c r="C708" s="44"/>
      <c r="D708" s="44"/>
      <c r="E708" s="40"/>
      <c r="F708" s="1"/>
      <c r="G708" s="2"/>
      <c r="H708" s="2"/>
      <c r="I708" s="38"/>
      <c r="J708" s="38"/>
      <c r="K708" s="38"/>
      <c r="L708" s="38"/>
      <c r="M708" s="38"/>
      <c r="N708" s="38"/>
      <c r="O708" s="38"/>
      <c r="P708" s="38"/>
      <c r="Q708" s="38"/>
      <c r="R708" s="38"/>
      <c r="S708" s="38"/>
      <c r="T708" s="38"/>
      <c r="U708" s="38"/>
      <c r="V708" s="38"/>
      <c r="W708" s="38"/>
      <c r="Y708" s="90" t="s">
        <v>1</v>
      </c>
      <c r="Z708" s="90"/>
      <c r="AA708" s="68">
        <f>SUM(T182)</f>
        <v>26.285714285714285</v>
      </c>
      <c r="AB708" s="78"/>
      <c r="AC708" s="78"/>
      <c r="AD708" s="78"/>
    </row>
    <row r="709" spans="1:30" ht="22.5" customHeight="1" thickBot="1" x14ac:dyDescent="0.25">
      <c r="A709" s="36"/>
      <c r="B709" s="44"/>
      <c r="C709" s="44"/>
      <c r="D709" s="44"/>
      <c r="E709" s="40"/>
      <c r="F709" s="1"/>
      <c r="G709" s="2"/>
      <c r="H709" s="2"/>
      <c r="I709" s="38"/>
      <c r="J709" s="38"/>
      <c r="K709" s="38"/>
      <c r="L709" s="38"/>
      <c r="M709" s="38"/>
      <c r="N709" s="38"/>
      <c r="O709" s="38"/>
      <c r="P709" s="38"/>
      <c r="Q709" s="38"/>
      <c r="R709" s="38"/>
      <c r="S709" s="38"/>
      <c r="T709" s="38"/>
      <c r="U709" s="38"/>
      <c r="V709" s="38"/>
      <c r="W709" s="38"/>
      <c r="Y709" s="90" t="s">
        <v>2</v>
      </c>
      <c r="Z709" s="90"/>
      <c r="AA709" s="68">
        <f>SUM(N182)</f>
        <v>26.285714285714285</v>
      </c>
      <c r="AB709" s="78"/>
      <c r="AC709" s="78"/>
      <c r="AD709" s="78"/>
    </row>
    <row r="710" spans="1:30" ht="22.5" customHeight="1" thickBot="1" x14ac:dyDescent="0.25">
      <c r="A710" s="36"/>
      <c r="B710" s="44"/>
      <c r="C710" s="44"/>
      <c r="D710" s="44"/>
      <c r="E710" s="40"/>
      <c r="F710" s="1"/>
      <c r="G710" s="2"/>
      <c r="H710" s="2"/>
      <c r="I710" s="38"/>
      <c r="J710" s="38"/>
      <c r="K710" s="38"/>
      <c r="L710" s="38"/>
      <c r="M710" s="38"/>
      <c r="N710" s="38"/>
      <c r="O710" s="38"/>
      <c r="P710" s="38"/>
      <c r="Q710" s="38"/>
      <c r="R710" s="38"/>
      <c r="S710" s="38"/>
      <c r="T710" s="38"/>
      <c r="U710" s="38"/>
      <c r="V710" s="38"/>
      <c r="W710" s="38"/>
      <c r="Y710" s="90" t="s">
        <v>4</v>
      </c>
      <c r="Z710" s="90"/>
      <c r="AA710" s="72">
        <f>IF(SUM(S182)=0,0,+(SUM(S182)/AA708))</f>
        <v>0</v>
      </c>
      <c r="AB710" s="78"/>
      <c r="AC710" s="78"/>
      <c r="AD710" s="78"/>
    </row>
    <row r="711" spans="1:30" ht="22.5" customHeight="1" thickBot="1" x14ac:dyDescent="0.25">
      <c r="A711" s="36"/>
      <c r="B711" s="44"/>
      <c r="C711" s="44"/>
      <c r="D711" s="44"/>
      <c r="E711" s="40"/>
      <c r="F711" s="1"/>
      <c r="G711" s="2"/>
      <c r="H711" s="2"/>
      <c r="I711" s="38"/>
      <c r="J711" s="38"/>
      <c r="K711" s="38"/>
      <c r="L711" s="38"/>
      <c r="M711" s="38"/>
      <c r="N711" s="38"/>
      <c r="O711" s="38"/>
      <c r="P711" s="38"/>
      <c r="Q711" s="38"/>
      <c r="R711" s="38"/>
      <c r="S711" s="38"/>
      <c r="T711" s="38"/>
      <c r="U711" s="38"/>
      <c r="V711" s="38"/>
      <c r="W711" s="38"/>
      <c r="Y711" s="90" t="s">
        <v>3</v>
      </c>
      <c r="Z711" s="90"/>
      <c r="AA711" s="73">
        <f>IF(SUM(R182)=0,0,+(SUM(R182)/AA709))</f>
        <v>0</v>
      </c>
      <c r="AB711" s="78"/>
      <c r="AC711" s="78"/>
      <c r="AD711" s="78"/>
    </row>
    <row r="712" spans="1:30" ht="22.5" customHeight="1" thickBot="1" x14ac:dyDescent="0.25">
      <c r="A712" s="36"/>
      <c r="B712" s="44"/>
      <c r="C712" s="44"/>
      <c r="D712" s="44"/>
      <c r="E712" s="40"/>
      <c r="F712" s="1"/>
      <c r="G712" s="2"/>
      <c r="H712" s="2"/>
      <c r="I712" s="38"/>
      <c r="J712" s="38"/>
      <c r="K712" s="38"/>
      <c r="L712" s="38"/>
      <c r="M712" s="38"/>
      <c r="N712" s="38"/>
      <c r="O712" s="38"/>
      <c r="P712" s="38"/>
      <c r="Q712" s="38"/>
      <c r="R712" s="38"/>
      <c r="S712" s="38"/>
      <c r="T712" s="38"/>
      <c r="U712" s="38"/>
      <c r="V712" s="38"/>
      <c r="W712" s="38"/>
      <c r="Y712" s="39"/>
      <c r="Z712" s="39"/>
      <c r="AA712" s="71"/>
      <c r="AB712" s="78"/>
      <c r="AC712" s="78"/>
      <c r="AD712" s="78"/>
    </row>
    <row r="713" spans="1:30" ht="22.5" customHeight="1" thickBot="1" x14ac:dyDescent="0.25">
      <c r="A713" s="36"/>
      <c r="B713" s="44"/>
      <c r="C713" s="44"/>
      <c r="D713" s="44"/>
      <c r="E713" s="40"/>
      <c r="F713" s="1"/>
      <c r="G713" s="2"/>
      <c r="H713" s="2"/>
      <c r="I713" s="38"/>
      <c r="J713" s="38"/>
      <c r="K713" s="38"/>
      <c r="L713" s="38"/>
      <c r="M713" s="38"/>
      <c r="N713" s="38"/>
      <c r="O713" s="38"/>
      <c r="P713" s="38"/>
      <c r="Q713" s="38"/>
      <c r="R713" s="38"/>
      <c r="S713" s="38"/>
      <c r="T713" s="38"/>
      <c r="U713" s="38"/>
      <c r="V713" s="38"/>
      <c r="W713" s="38"/>
      <c r="Y713" s="89" t="s">
        <v>1523</v>
      </c>
      <c r="Z713" s="89"/>
      <c r="AA713" s="89"/>
      <c r="AB713" s="78"/>
      <c r="AC713" s="78"/>
      <c r="AD713" s="78"/>
    </row>
    <row r="714" spans="1:30" ht="22.5" customHeight="1" thickBot="1" x14ac:dyDescent="0.25">
      <c r="A714" s="36"/>
      <c r="B714" s="44"/>
      <c r="C714" s="44"/>
      <c r="D714" s="44"/>
      <c r="E714" s="40"/>
      <c r="F714" s="1"/>
      <c r="G714" s="2"/>
      <c r="H714" s="2"/>
      <c r="I714" s="38"/>
      <c r="J714" s="38"/>
      <c r="K714" s="38"/>
      <c r="L714" s="38"/>
      <c r="M714" s="38"/>
      <c r="N714" s="38"/>
      <c r="O714" s="38"/>
      <c r="P714" s="38"/>
      <c r="Q714" s="38"/>
      <c r="R714" s="38"/>
      <c r="S714" s="38"/>
      <c r="T714" s="38"/>
      <c r="U714" s="38"/>
      <c r="V714" s="38"/>
      <c r="W714" s="38"/>
      <c r="Y714" s="89"/>
      <c r="Z714" s="89"/>
      <c r="AA714" s="89"/>
      <c r="AB714" s="78"/>
      <c r="AC714" s="78"/>
      <c r="AD714" s="78"/>
    </row>
    <row r="715" spans="1:30" ht="22.5" customHeight="1" thickBot="1" x14ac:dyDescent="0.25">
      <c r="A715" s="36"/>
      <c r="B715" s="44"/>
      <c r="C715" s="44"/>
      <c r="D715" s="44"/>
      <c r="E715" s="40"/>
      <c r="F715" s="1"/>
      <c r="G715" s="2"/>
      <c r="H715" s="2"/>
      <c r="I715" s="38"/>
      <c r="J715" s="38"/>
      <c r="K715" s="38"/>
      <c r="L715" s="38"/>
      <c r="M715" s="38"/>
      <c r="N715" s="38"/>
      <c r="O715" s="38"/>
      <c r="P715" s="38"/>
      <c r="Q715" s="38"/>
      <c r="R715" s="38"/>
      <c r="S715" s="38"/>
      <c r="T715" s="38"/>
      <c r="U715" s="38"/>
      <c r="V715" s="38"/>
      <c r="W715" s="38"/>
      <c r="Y715" s="90" t="s">
        <v>1</v>
      </c>
      <c r="Z715" s="90"/>
      <c r="AA715" s="68">
        <f>SUM(T183:T189)</f>
        <v>152.28571428571428</v>
      </c>
      <c r="AB715" s="78"/>
      <c r="AC715" s="78"/>
      <c r="AD715" s="78"/>
    </row>
    <row r="716" spans="1:30" ht="22.5" customHeight="1" thickBot="1" x14ac:dyDescent="0.25">
      <c r="A716" s="36"/>
      <c r="B716" s="44"/>
      <c r="C716" s="44"/>
      <c r="D716" s="44"/>
      <c r="E716" s="40"/>
      <c r="F716" s="1"/>
      <c r="G716" s="2"/>
      <c r="H716" s="2"/>
      <c r="I716" s="38"/>
      <c r="J716" s="38"/>
      <c r="K716" s="38"/>
      <c r="L716" s="38"/>
      <c r="M716" s="38"/>
      <c r="N716" s="38"/>
      <c r="O716" s="38"/>
      <c r="P716" s="38"/>
      <c r="Q716" s="38"/>
      <c r="R716" s="38"/>
      <c r="S716" s="38"/>
      <c r="T716" s="38"/>
      <c r="U716" s="38"/>
      <c r="V716" s="38"/>
      <c r="W716" s="38"/>
      <c r="Y716" s="90" t="s">
        <v>2</v>
      </c>
      <c r="Z716" s="90"/>
      <c r="AA716" s="68">
        <f>SUM(N183:N189)</f>
        <v>152.28571428571428</v>
      </c>
      <c r="AB716" s="78"/>
      <c r="AC716" s="78"/>
      <c r="AD716" s="78"/>
    </row>
    <row r="717" spans="1:30" ht="22.5" customHeight="1" thickBot="1" x14ac:dyDescent="0.25">
      <c r="A717" s="36"/>
      <c r="B717" s="44"/>
      <c r="C717" s="44"/>
      <c r="D717" s="44"/>
      <c r="E717" s="40"/>
      <c r="F717" s="1"/>
      <c r="G717" s="2"/>
      <c r="H717" s="2"/>
      <c r="I717" s="38"/>
      <c r="J717" s="38"/>
      <c r="K717" s="38"/>
      <c r="L717" s="38"/>
      <c r="M717" s="38"/>
      <c r="N717" s="38"/>
      <c r="O717" s="38"/>
      <c r="P717" s="38"/>
      <c r="Q717" s="38"/>
      <c r="R717" s="38"/>
      <c r="S717" s="38"/>
      <c r="T717" s="38"/>
      <c r="U717" s="38"/>
      <c r="V717" s="38"/>
      <c r="W717" s="38"/>
      <c r="Y717" s="90" t="s">
        <v>4</v>
      </c>
      <c r="Z717" s="90"/>
      <c r="AA717" s="72">
        <f>IF(SUM(S183:S189)=0,0,+(SUM(S183:S189)/AA715))</f>
        <v>1</v>
      </c>
      <c r="AB717" s="78"/>
      <c r="AC717" s="78"/>
      <c r="AD717" s="78"/>
    </row>
    <row r="718" spans="1:30" ht="22.5" customHeight="1" thickBot="1" x14ac:dyDescent="0.25">
      <c r="A718" s="36"/>
      <c r="B718" s="44"/>
      <c r="C718" s="44"/>
      <c r="D718" s="44"/>
      <c r="E718" s="40"/>
      <c r="F718" s="1"/>
      <c r="G718" s="2"/>
      <c r="H718" s="2"/>
      <c r="I718" s="38"/>
      <c r="J718" s="38"/>
      <c r="K718" s="38"/>
      <c r="L718" s="38"/>
      <c r="M718" s="38"/>
      <c r="N718" s="38"/>
      <c r="O718" s="38"/>
      <c r="P718" s="38"/>
      <c r="Q718" s="38"/>
      <c r="R718" s="38"/>
      <c r="S718" s="38"/>
      <c r="T718" s="38"/>
      <c r="U718" s="38"/>
      <c r="V718" s="38"/>
      <c r="W718" s="38"/>
      <c r="Y718" s="90" t="s">
        <v>3</v>
      </c>
      <c r="Z718" s="90"/>
      <c r="AA718" s="73">
        <f>IF(SUM(R183:R189)=0,0,+(SUM(R183:R189)/AA716))</f>
        <v>1</v>
      </c>
      <c r="AB718" s="78"/>
      <c r="AC718" s="78"/>
      <c r="AD718" s="78"/>
    </row>
    <row r="719" spans="1:30" ht="22.5" customHeight="1" thickBot="1" x14ac:dyDescent="0.25">
      <c r="A719" s="36"/>
      <c r="B719" s="44"/>
      <c r="C719" s="44"/>
      <c r="D719" s="44"/>
      <c r="E719" s="40"/>
      <c r="F719" s="1"/>
      <c r="G719" s="2"/>
      <c r="H719" s="2"/>
      <c r="I719" s="38"/>
      <c r="J719" s="38"/>
      <c r="K719" s="38"/>
      <c r="L719" s="38"/>
      <c r="M719" s="38"/>
      <c r="N719" s="38"/>
      <c r="O719" s="38"/>
      <c r="P719" s="38"/>
      <c r="Q719" s="38"/>
      <c r="R719" s="38"/>
      <c r="S719" s="38"/>
      <c r="T719" s="38"/>
      <c r="U719" s="38"/>
      <c r="V719" s="38"/>
      <c r="W719" s="38"/>
      <c r="Y719" s="39"/>
      <c r="Z719" s="39"/>
      <c r="AA719" s="71"/>
      <c r="AB719" s="78"/>
      <c r="AC719" s="78"/>
      <c r="AD719" s="78"/>
    </row>
    <row r="720" spans="1:30" ht="22.5" customHeight="1" thickBot="1" x14ac:dyDescent="0.25">
      <c r="A720" s="36"/>
      <c r="B720" s="44"/>
      <c r="C720" s="44"/>
      <c r="D720" s="44"/>
      <c r="E720" s="40"/>
      <c r="F720" s="1"/>
      <c r="G720" s="2"/>
      <c r="H720" s="2"/>
      <c r="I720" s="38"/>
      <c r="J720" s="38"/>
      <c r="K720" s="38"/>
      <c r="L720" s="38"/>
      <c r="M720" s="38"/>
      <c r="N720" s="38"/>
      <c r="O720" s="38"/>
      <c r="P720" s="38"/>
      <c r="Q720" s="38"/>
      <c r="R720" s="38"/>
      <c r="S720" s="38"/>
      <c r="T720" s="38"/>
      <c r="U720" s="38"/>
      <c r="V720" s="38"/>
      <c r="W720" s="38"/>
      <c r="Y720" s="89" t="s">
        <v>1524</v>
      </c>
      <c r="Z720" s="89"/>
      <c r="AA720" s="89"/>
      <c r="AB720" s="78"/>
      <c r="AC720" s="78"/>
      <c r="AD720" s="78"/>
    </row>
    <row r="721" spans="1:30" ht="22.5" customHeight="1" thickBot="1" x14ac:dyDescent="0.25">
      <c r="A721" s="36"/>
      <c r="B721" s="44"/>
      <c r="C721" s="44"/>
      <c r="D721" s="44"/>
      <c r="E721" s="40"/>
      <c r="F721" s="1"/>
      <c r="G721" s="2"/>
      <c r="H721" s="2"/>
      <c r="I721" s="38"/>
      <c r="J721" s="38"/>
      <c r="K721" s="38"/>
      <c r="L721" s="38"/>
      <c r="M721" s="38"/>
      <c r="N721" s="38"/>
      <c r="O721" s="38"/>
      <c r="P721" s="38"/>
      <c r="Q721" s="38"/>
      <c r="R721" s="38"/>
      <c r="S721" s="38"/>
      <c r="T721" s="38"/>
      <c r="U721" s="38"/>
      <c r="V721" s="38"/>
      <c r="W721" s="38"/>
      <c r="Y721" s="89"/>
      <c r="Z721" s="89"/>
      <c r="AA721" s="89"/>
      <c r="AB721" s="78"/>
      <c r="AC721" s="78"/>
      <c r="AD721" s="78"/>
    </row>
    <row r="722" spans="1:30" ht="22.5" customHeight="1" thickBot="1" x14ac:dyDescent="0.25">
      <c r="A722" s="36"/>
      <c r="B722" s="44"/>
      <c r="C722" s="44"/>
      <c r="D722" s="44"/>
      <c r="E722" s="40"/>
      <c r="F722" s="1"/>
      <c r="G722" s="2"/>
      <c r="H722" s="2"/>
      <c r="I722" s="38"/>
      <c r="J722" s="38"/>
      <c r="K722" s="38"/>
      <c r="L722" s="38"/>
      <c r="M722" s="38"/>
      <c r="N722" s="38"/>
      <c r="O722" s="38"/>
      <c r="P722" s="38"/>
      <c r="Q722" s="38"/>
      <c r="R722" s="38"/>
      <c r="S722" s="38"/>
      <c r="T722" s="38"/>
      <c r="U722" s="38"/>
      <c r="V722" s="38"/>
      <c r="W722" s="38"/>
      <c r="Y722" s="90" t="s">
        <v>1</v>
      </c>
      <c r="Z722" s="90"/>
      <c r="AA722" s="68">
        <f>SUM(T190)</f>
        <v>23</v>
      </c>
      <c r="AB722" s="78"/>
      <c r="AC722" s="78"/>
      <c r="AD722" s="78"/>
    </row>
    <row r="723" spans="1:30" ht="22.5" customHeight="1" thickBot="1" x14ac:dyDescent="0.25">
      <c r="A723" s="36"/>
      <c r="B723" s="44"/>
      <c r="C723" s="44"/>
      <c r="D723" s="44"/>
      <c r="E723" s="40"/>
      <c r="F723" s="1"/>
      <c r="G723" s="2"/>
      <c r="H723" s="2"/>
      <c r="I723" s="38"/>
      <c r="J723" s="38"/>
      <c r="K723" s="38"/>
      <c r="L723" s="38"/>
      <c r="M723" s="38"/>
      <c r="N723" s="38"/>
      <c r="O723" s="38"/>
      <c r="P723" s="38"/>
      <c r="Q723" s="38"/>
      <c r="R723" s="38"/>
      <c r="S723" s="38"/>
      <c r="T723" s="38"/>
      <c r="U723" s="38"/>
      <c r="V723" s="38"/>
      <c r="W723" s="38"/>
      <c r="Y723" s="90" t="s">
        <v>2</v>
      </c>
      <c r="Z723" s="90"/>
      <c r="AA723" s="68">
        <f>SUM(N190)</f>
        <v>23</v>
      </c>
      <c r="AB723" s="78"/>
      <c r="AC723" s="78"/>
      <c r="AD723" s="78"/>
    </row>
    <row r="724" spans="1:30" ht="22.5" customHeight="1" thickBot="1" x14ac:dyDescent="0.25">
      <c r="A724" s="36"/>
      <c r="B724" s="44"/>
      <c r="C724" s="44"/>
      <c r="D724" s="44"/>
      <c r="E724" s="40"/>
      <c r="F724" s="1"/>
      <c r="G724" s="2"/>
      <c r="H724" s="2"/>
      <c r="I724" s="38"/>
      <c r="J724" s="38"/>
      <c r="K724" s="38"/>
      <c r="L724" s="38"/>
      <c r="M724" s="38"/>
      <c r="N724" s="38"/>
      <c r="O724" s="38"/>
      <c r="P724" s="38"/>
      <c r="Q724" s="38"/>
      <c r="R724" s="38"/>
      <c r="S724" s="38"/>
      <c r="T724" s="38"/>
      <c r="U724" s="38"/>
      <c r="V724" s="38"/>
      <c r="W724" s="38"/>
      <c r="Y724" s="90" t="s">
        <v>4</v>
      </c>
      <c r="Z724" s="90"/>
      <c r="AA724" s="72">
        <f>IF(SUM(S190)=0,0,+(SUM(S190)/AA722))</f>
        <v>1</v>
      </c>
      <c r="AB724" s="78"/>
      <c r="AC724" s="78"/>
      <c r="AD724" s="78"/>
    </row>
    <row r="725" spans="1:30" ht="22.5" customHeight="1" thickBot="1" x14ac:dyDescent="0.25">
      <c r="A725" s="36"/>
      <c r="B725" s="44"/>
      <c r="C725" s="44"/>
      <c r="D725" s="44"/>
      <c r="E725" s="40"/>
      <c r="F725" s="1"/>
      <c r="G725" s="2"/>
      <c r="H725" s="2"/>
      <c r="I725" s="38"/>
      <c r="J725" s="38"/>
      <c r="K725" s="38"/>
      <c r="L725" s="38"/>
      <c r="M725" s="38"/>
      <c r="N725" s="38"/>
      <c r="O725" s="38"/>
      <c r="P725" s="38"/>
      <c r="Q725" s="38"/>
      <c r="R725" s="38"/>
      <c r="S725" s="38"/>
      <c r="T725" s="38"/>
      <c r="U725" s="38"/>
      <c r="V725" s="38"/>
      <c r="W725" s="38"/>
      <c r="Y725" s="90" t="s">
        <v>3</v>
      </c>
      <c r="Z725" s="90"/>
      <c r="AA725" s="73">
        <f>IF(SUM(R190)=0,0,+(SUM(R190)/AA723))</f>
        <v>1</v>
      </c>
      <c r="AB725" s="78"/>
      <c r="AC725" s="78"/>
      <c r="AD725" s="78"/>
    </row>
    <row r="726" spans="1:30" ht="22.5" customHeight="1" thickBot="1" x14ac:dyDescent="0.25">
      <c r="A726" s="36"/>
      <c r="B726" s="44"/>
      <c r="C726" s="44"/>
      <c r="D726" s="44"/>
      <c r="E726" s="40"/>
      <c r="F726" s="1"/>
      <c r="G726" s="2"/>
      <c r="H726" s="2"/>
      <c r="I726" s="38"/>
      <c r="J726" s="38"/>
      <c r="K726" s="38"/>
      <c r="L726" s="38"/>
      <c r="M726" s="38"/>
      <c r="N726" s="38"/>
      <c r="O726" s="38"/>
      <c r="P726" s="38"/>
      <c r="Q726" s="38"/>
      <c r="R726" s="38"/>
      <c r="S726" s="38"/>
      <c r="T726" s="38"/>
      <c r="U726" s="38"/>
      <c r="V726" s="38"/>
      <c r="W726" s="38"/>
      <c r="Y726" s="39"/>
      <c r="Z726" s="39"/>
      <c r="AA726" s="71"/>
      <c r="AB726" s="78"/>
      <c r="AC726" s="78"/>
      <c r="AD726" s="78"/>
    </row>
    <row r="727" spans="1:30" ht="22.5" customHeight="1" thickBot="1" x14ac:dyDescent="0.25">
      <c r="A727" s="36"/>
      <c r="B727" s="44"/>
      <c r="C727" s="44"/>
      <c r="D727" s="44"/>
      <c r="E727" s="40"/>
      <c r="F727" s="1"/>
      <c r="G727" s="2"/>
      <c r="H727" s="2"/>
      <c r="I727" s="38"/>
      <c r="J727" s="38"/>
      <c r="K727" s="38"/>
      <c r="L727" s="38"/>
      <c r="M727" s="38"/>
      <c r="N727" s="38"/>
      <c r="O727" s="38"/>
      <c r="P727" s="38"/>
      <c r="Q727" s="38"/>
      <c r="R727" s="38"/>
      <c r="S727" s="38"/>
      <c r="T727" s="38"/>
      <c r="U727" s="38"/>
      <c r="V727" s="38"/>
      <c r="W727" s="38"/>
      <c r="Y727" s="89" t="s">
        <v>1525</v>
      </c>
      <c r="Z727" s="89"/>
      <c r="AA727" s="89"/>
      <c r="AB727" s="78"/>
      <c r="AC727" s="78"/>
      <c r="AD727" s="78"/>
    </row>
    <row r="728" spans="1:30" ht="22.5" customHeight="1" thickBot="1" x14ac:dyDescent="0.25">
      <c r="A728" s="36"/>
      <c r="B728" s="44"/>
      <c r="C728" s="44"/>
      <c r="D728" s="44"/>
      <c r="E728" s="40"/>
      <c r="F728" s="1"/>
      <c r="G728" s="2"/>
      <c r="H728" s="2"/>
      <c r="I728" s="38"/>
      <c r="J728" s="38"/>
      <c r="K728" s="38"/>
      <c r="L728" s="38"/>
      <c r="M728" s="38"/>
      <c r="N728" s="38"/>
      <c r="O728" s="38"/>
      <c r="P728" s="38"/>
      <c r="Q728" s="38"/>
      <c r="R728" s="38"/>
      <c r="S728" s="38"/>
      <c r="T728" s="38"/>
      <c r="U728" s="38"/>
      <c r="V728" s="38"/>
      <c r="W728" s="38"/>
      <c r="Y728" s="89"/>
      <c r="Z728" s="89"/>
      <c r="AA728" s="89"/>
      <c r="AB728" s="78"/>
      <c r="AC728" s="78"/>
      <c r="AD728" s="78"/>
    </row>
    <row r="729" spans="1:30" ht="22.5" customHeight="1" thickBot="1" x14ac:dyDescent="0.25">
      <c r="A729" s="36"/>
      <c r="B729" s="44"/>
      <c r="C729" s="44"/>
      <c r="D729" s="44"/>
      <c r="E729" s="40"/>
      <c r="F729" s="1"/>
      <c r="G729" s="2"/>
      <c r="H729" s="2"/>
      <c r="I729" s="38"/>
      <c r="J729" s="38"/>
      <c r="K729" s="38"/>
      <c r="L729" s="38"/>
      <c r="M729" s="38"/>
      <c r="N729" s="38"/>
      <c r="O729" s="38"/>
      <c r="P729" s="38"/>
      <c r="Q729" s="38"/>
      <c r="R729" s="38"/>
      <c r="S729" s="38"/>
      <c r="T729" s="38"/>
      <c r="U729" s="38"/>
      <c r="V729" s="38"/>
      <c r="W729" s="38"/>
      <c r="Y729" s="90" t="s">
        <v>1</v>
      </c>
      <c r="Z729" s="90"/>
      <c r="AA729" s="68">
        <f>SUM(T191:T202)</f>
        <v>235.42857142857142</v>
      </c>
      <c r="AB729" s="78"/>
      <c r="AC729" s="78"/>
      <c r="AD729" s="78"/>
    </row>
    <row r="730" spans="1:30" ht="22.5" customHeight="1" thickBot="1" x14ac:dyDescent="0.25">
      <c r="A730" s="36"/>
      <c r="B730" s="44"/>
      <c r="C730" s="44"/>
      <c r="D730" s="44"/>
      <c r="E730" s="40"/>
      <c r="F730" s="1"/>
      <c r="G730" s="2"/>
      <c r="H730" s="2"/>
      <c r="I730" s="38"/>
      <c r="J730" s="38"/>
      <c r="K730" s="38"/>
      <c r="L730" s="38"/>
      <c r="M730" s="38"/>
      <c r="N730" s="38"/>
      <c r="O730" s="38"/>
      <c r="P730" s="38"/>
      <c r="Q730" s="38"/>
      <c r="R730" s="38"/>
      <c r="S730" s="38"/>
      <c r="T730" s="38"/>
      <c r="U730" s="38"/>
      <c r="V730" s="38"/>
      <c r="W730" s="38"/>
      <c r="Y730" s="90" t="s">
        <v>2</v>
      </c>
      <c r="Z730" s="90"/>
      <c r="AA730" s="68">
        <f>SUM(N191:N202)</f>
        <v>235.42857142857142</v>
      </c>
      <c r="AB730" s="78"/>
      <c r="AC730" s="78"/>
      <c r="AD730" s="78"/>
    </row>
    <row r="731" spans="1:30" ht="22.5" customHeight="1" thickBot="1" x14ac:dyDescent="0.25">
      <c r="A731" s="36"/>
      <c r="B731" s="44"/>
      <c r="C731" s="44"/>
      <c r="D731" s="44"/>
      <c r="E731" s="40"/>
      <c r="F731" s="1"/>
      <c r="G731" s="2"/>
      <c r="H731" s="2"/>
      <c r="I731" s="38"/>
      <c r="J731" s="38"/>
      <c r="K731" s="38"/>
      <c r="L731" s="38"/>
      <c r="M731" s="38"/>
      <c r="N731" s="38"/>
      <c r="O731" s="38"/>
      <c r="P731" s="38"/>
      <c r="Q731" s="38"/>
      <c r="R731" s="38"/>
      <c r="S731" s="38"/>
      <c r="T731" s="38"/>
      <c r="U731" s="38"/>
      <c r="V731" s="38"/>
      <c r="W731" s="38"/>
      <c r="Y731" s="90" t="s">
        <v>4</v>
      </c>
      <c r="Z731" s="90"/>
      <c r="AA731" s="72">
        <f>IF(SUM(S191:S202)=0,0,+(SUM(S191:S202)/AA729))</f>
        <v>0.79186893203883502</v>
      </c>
      <c r="AB731" s="78"/>
      <c r="AC731" s="78"/>
      <c r="AD731" s="78"/>
    </row>
    <row r="732" spans="1:30" ht="22.5" customHeight="1" thickBot="1" x14ac:dyDescent="0.25">
      <c r="A732" s="36"/>
      <c r="B732" s="44"/>
      <c r="C732" s="44"/>
      <c r="D732" s="44"/>
      <c r="E732" s="40"/>
      <c r="F732" s="1"/>
      <c r="G732" s="2"/>
      <c r="H732" s="2"/>
      <c r="I732" s="38"/>
      <c r="J732" s="38"/>
      <c r="K732" s="38"/>
      <c r="L732" s="38"/>
      <c r="M732" s="38"/>
      <c r="N732" s="38"/>
      <c r="O732" s="38"/>
      <c r="P732" s="38"/>
      <c r="Q732" s="38"/>
      <c r="R732" s="38"/>
      <c r="S732" s="38"/>
      <c r="T732" s="38"/>
      <c r="U732" s="38"/>
      <c r="V732" s="38"/>
      <c r="W732" s="38"/>
      <c r="Y732" s="90" t="s">
        <v>3</v>
      </c>
      <c r="Z732" s="90"/>
      <c r="AA732" s="73">
        <f>IF(SUM(R191:R202)=0,0,+(SUM(R191:R202)/AA730))</f>
        <v>0.79186893203883502</v>
      </c>
      <c r="AB732" s="78"/>
      <c r="AC732" s="78"/>
      <c r="AD732" s="78"/>
    </row>
    <row r="733" spans="1:30" ht="22.5" customHeight="1" thickBot="1" x14ac:dyDescent="0.25">
      <c r="A733" s="36"/>
      <c r="B733" s="44"/>
      <c r="C733" s="44"/>
      <c r="D733" s="44"/>
      <c r="E733" s="40"/>
      <c r="F733" s="1"/>
      <c r="G733" s="2"/>
      <c r="H733" s="2"/>
      <c r="I733" s="38"/>
      <c r="J733" s="38"/>
      <c r="K733" s="38"/>
      <c r="L733" s="38"/>
      <c r="M733" s="38"/>
      <c r="N733" s="38"/>
      <c r="O733" s="38"/>
      <c r="P733" s="38"/>
      <c r="Q733" s="38"/>
      <c r="R733" s="38"/>
      <c r="S733" s="38"/>
      <c r="T733" s="38"/>
      <c r="U733" s="38"/>
      <c r="V733" s="38"/>
      <c r="W733" s="38"/>
      <c r="Y733" s="39"/>
      <c r="Z733" s="39"/>
      <c r="AA733" s="71"/>
      <c r="AB733" s="78"/>
      <c r="AC733" s="78"/>
      <c r="AD733" s="78"/>
    </row>
    <row r="734" spans="1:30" ht="22.5" customHeight="1" thickBot="1" x14ac:dyDescent="0.25">
      <c r="A734" s="36"/>
      <c r="B734" s="44"/>
      <c r="C734" s="44"/>
      <c r="D734" s="44"/>
      <c r="E734" s="40"/>
      <c r="F734" s="1"/>
      <c r="G734" s="2"/>
      <c r="H734" s="2"/>
      <c r="I734" s="38"/>
      <c r="J734" s="38"/>
      <c r="K734" s="38"/>
      <c r="L734" s="38"/>
      <c r="M734" s="38"/>
      <c r="N734" s="38"/>
      <c r="O734" s="38"/>
      <c r="P734" s="38"/>
      <c r="Q734" s="38"/>
      <c r="R734" s="38"/>
      <c r="S734" s="38"/>
      <c r="T734" s="38"/>
      <c r="U734" s="38"/>
      <c r="V734" s="38"/>
      <c r="W734" s="38"/>
      <c r="Y734" s="89" t="s">
        <v>1456</v>
      </c>
      <c r="Z734" s="89"/>
      <c r="AA734" s="89"/>
      <c r="AB734" s="78"/>
      <c r="AC734" s="78"/>
      <c r="AD734" s="78"/>
    </row>
    <row r="735" spans="1:30" ht="22.5" customHeight="1" thickBot="1" x14ac:dyDescent="0.25">
      <c r="A735" s="36"/>
      <c r="B735" s="44"/>
      <c r="C735" s="44"/>
      <c r="D735" s="44"/>
      <c r="E735" s="40"/>
      <c r="F735" s="1"/>
      <c r="G735" s="2"/>
      <c r="H735" s="2"/>
      <c r="I735" s="38"/>
      <c r="J735" s="38"/>
      <c r="K735" s="38"/>
      <c r="L735" s="38"/>
      <c r="M735" s="38"/>
      <c r="N735" s="38"/>
      <c r="O735" s="38"/>
      <c r="P735" s="38"/>
      <c r="Q735" s="38"/>
      <c r="R735" s="38"/>
      <c r="S735" s="38"/>
      <c r="T735" s="38"/>
      <c r="U735" s="38"/>
      <c r="V735" s="38"/>
      <c r="W735" s="38"/>
      <c r="Y735" s="89"/>
      <c r="Z735" s="89"/>
      <c r="AA735" s="89"/>
      <c r="AB735" s="78"/>
      <c r="AC735" s="78"/>
      <c r="AD735" s="78"/>
    </row>
    <row r="736" spans="1:30" ht="22.5" customHeight="1" thickBot="1" x14ac:dyDescent="0.25">
      <c r="A736" s="36"/>
      <c r="B736" s="44"/>
      <c r="C736" s="44"/>
      <c r="D736" s="44"/>
      <c r="E736" s="40"/>
      <c r="F736" s="1"/>
      <c r="G736" s="2"/>
      <c r="H736" s="2"/>
      <c r="I736" s="38"/>
      <c r="J736" s="38"/>
      <c r="K736" s="38"/>
      <c r="L736" s="38"/>
      <c r="M736" s="38"/>
      <c r="N736" s="38"/>
      <c r="O736" s="38"/>
      <c r="P736" s="38"/>
      <c r="Q736" s="38"/>
      <c r="R736" s="38"/>
      <c r="S736" s="38"/>
      <c r="T736" s="38"/>
      <c r="U736" s="38"/>
      <c r="V736" s="38"/>
      <c r="W736" s="38"/>
      <c r="Y736" s="90" t="s">
        <v>1</v>
      </c>
      <c r="Z736" s="90"/>
      <c r="AA736" s="68">
        <f>SUM(T203:T219)</f>
        <v>307</v>
      </c>
      <c r="AB736" s="78"/>
      <c r="AC736" s="78"/>
      <c r="AD736" s="78"/>
    </row>
    <row r="737" spans="1:30" ht="22.5" customHeight="1" thickBot="1" x14ac:dyDescent="0.25">
      <c r="A737" s="36"/>
      <c r="B737" s="44"/>
      <c r="C737" s="44"/>
      <c r="D737" s="44"/>
      <c r="E737" s="40"/>
      <c r="F737" s="1"/>
      <c r="G737" s="2"/>
      <c r="H737" s="2"/>
      <c r="I737" s="38"/>
      <c r="J737" s="38"/>
      <c r="K737" s="38"/>
      <c r="L737" s="38"/>
      <c r="M737" s="38"/>
      <c r="N737" s="38"/>
      <c r="O737" s="38"/>
      <c r="P737" s="38"/>
      <c r="Q737" s="38"/>
      <c r="R737" s="38"/>
      <c r="S737" s="38"/>
      <c r="T737" s="38"/>
      <c r="U737" s="38"/>
      <c r="V737" s="38"/>
      <c r="W737" s="38"/>
      <c r="Y737" s="90" t="s">
        <v>2</v>
      </c>
      <c r="Z737" s="90"/>
      <c r="AA737" s="68">
        <f>SUM(N203:N219)</f>
        <v>307</v>
      </c>
      <c r="AB737" s="78"/>
      <c r="AC737" s="78"/>
      <c r="AD737" s="78"/>
    </row>
    <row r="738" spans="1:30" ht="22.5" customHeight="1" thickBot="1" x14ac:dyDescent="0.25">
      <c r="A738" s="36"/>
      <c r="B738" s="44"/>
      <c r="C738" s="44"/>
      <c r="D738" s="44"/>
      <c r="E738" s="40"/>
      <c r="F738" s="1"/>
      <c r="G738" s="2"/>
      <c r="H738" s="2"/>
      <c r="I738" s="38"/>
      <c r="J738" s="38"/>
      <c r="K738" s="38"/>
      <c r="L738" s="38"/>
      <c r="M738" s="38"/>
      <c r="N738" s="38"/>
      <c r="O738" s="38"/>
      <c r="P738" s="38"/>
      <c r="Q738" s="38"/>
      <c r="R738" s="38"/>
      <c r="S738" s="38"/>
      <c r="T738" s="38"/>
      <c r="U738" s="38"/>
      <c r="V738" s="38"/>
      <c r="W738" s="38"/>
      <c r="Y738" s="90" t="s">
        <v>4</v>
      </c>
      <c r="Z738" s="90"/>
      <c r="AA738" s="72">
        <f>IF(SUM(S203:S219)=0,0,+(SUM(S203:S219)/AA736))</f>
        <v>1</v>
      </c>
      <c r="AB738" s="78"/>
      <c r="AC738" s="78"/>
      <c r="AD738" s="78"/>
    </row>
    <row r="739" spans="1:30" ht="22.5" customHeight="1" thickBot="1" x14ac:dyDescent="0.25">
      <c r="A739" s="36"/>
      <c r="B739" s="44"/>
      <c r="C739" s="44"/>
      <c r="D739" s="44"/>
      <c r="E739" s="40"/>
      <c r="F739" s="1"/>
      <c r="G739" s="2"/>
      <c r="H739" s="2"/>
      <c r="I739" s="38"/>
      <c r="J739" s="38"/>
      <c r="K739" s="38"/>
      <c r="L739" s="38"/>
      <c r="M739" s="38"/>
      <c r="N739" s="38"/>
      <c r="O739" s="38"/>
      <c r="P739" s="38"/>
      <c r="Q739" s="38"/>
      <c r="R739" s="38"/>
      <c r="S739" s="38"/>
      <c r="T739" s="38"/>
      <c r="U739" s="38"/>
      <c r="V739" s="38"/>
      <c r="W739" s="38"/>
      <c r="Y739" s="90" t="s">
        <v>3</v>
      </c>
      <c r="Z739" s="90"/>
      <c r="AA739" s="73">
        <f>IF(SUM(R203:R219)=0,0,+(SUM(R203:R219)/AA737))</f>
        <v>1</v>
      </c>
      <c r="AB739" s="78"/>
      <c r="AC739" s="78"/>
      <c r="AD739" s="78"/>
    </row>
    <row r="740" spans="1:30" ht="22.5" customHeight="1" thickBot="1" x14ac:dyDescent="0.25">
      <c r="A740" s="36"/>
      <c r="B740" s="44"/>
      <c r="C740" s="44"/>
      <c r="D740" s="44"/>
      <c r="E740" s="40"/>
      <c r="F740" s="1"/>
      <c r="G740" s="2"/>
      <c r="H740" s="2"/>
      <c r="I740" s="38"/>
      <c r="J740" s="38"/>
      <c r="K740" s="38"/>
      <c r="L740" s="38"/>
      <c r="M740" s="38"/>
      <c r="N740" s="38"/>
      <c r="O740" s="38"/>
      <c r="P740" s="38"/>
      <c r="Q740" s="38"/>
      <c r="R740" s="38"/>
      <c r="S740" s="38"/>
      <c r="T740" s="38"/>
      <c r="U740" s="38"/>
      <c r="V740" s="38"/>
      <c r="W740" s="38"/>
      <c r="Y740" s="39"/>
      <c r="Z740" s="39"/>
      <c r="AA740" s="71"/>
      <c r="AB740" s="78"/>
      <c r="AC740" s="78"/>
      <c r="AD740" s="78"/>
    </row>
    <row r="741" spans="1:30" ht="22.5" customHeight="1" thickBot="1" x14ac:dyDescent="0.25">
      <c r="A741" s="36"/>
      <c r="B741" s="44"/>
      <c r="C741" s="44"/>
      <c r="D741" s="44"/>
      <c r="E741" s="40"/>
      <c r="F741" s="1"/>
      <c r="G741" s="2"/>
      <c r="H741" s="2"/>
      <c r="I741" s="38"/>
      <c r="J741" s="38"/>
      <c r="K741" s="38"/>
      <c r="L741" s="38"/>
      <c r="M741" s="38"/>
      <c r="N741" s="38"/>
      <c r="O741" s="38"/>
      <c r="P741" s="38"/>
      <c r="Q741" s="38"/>
      <c r="R741" s="38"/>
      <c r="S741" s="38"/>
      <c r="T741" s="38"/>
      <c r="U741" s="38"/>
      <c r="V741" s="38"/>
      <c r="W741" s="38"/>
      <c r="Y741" s="89" t="s">
        <v>1526</v>
      </c>
      <c r="Z741" s="89"/>
      <c r="AA741" s="89"/>
      <c r="AB741" s="78"/>
      <c r="AC741" s="78"/>
      <c r="AD741" s="78"/>
    </row>
    <row r="742" spans="1:30" ht="22.5" customHeight="1" thickBot="1" x14ac:dyDescent="0.25">
      <c r="A742" s="36"/>
      <c r="B742" s="44"/>
      <c r="C742" s="44"/>
      <c r="D742" s="44"/>
      <c r="E742" s="40"/>
      <c r="F742" s="1"/>
      <c r="G742" s="2"/>
      <c r="H742" s="2"/>
      <c r="I742" s="38"/>
      <c r="J742" s="38"/>
      <c r="K742" s="38"/>
      <c r="L742" s="38"/>
      <c r="M742" s="38"/>
      <c r="N742" s="38"/>
      <c r="O742" s="38"/>
      <c r="P742" s="38"/>
      <c r="Q742" s="38"/>
      <c r="R742" s="38"/>
      <c r="S742" s="38"/>
      <c r="T742" s="38"/>
      <c r="U742" s="38"/>
      <c r="V742" s="38"/>
      <c r="W742" s="38"/>
      <c r="Y742" s="89"/>
      <c r="Z742" s="89"/>
      <c r="AA742" s="89"/>
      <c r="AB742" s="78"/>
      <c r="AC742" s="78"/>
      <c r="AD742" s="78"/>
    </row>
    <row r="743" spans="1:30" ht="22.5" customHeight="1" thickBot="1" x14ac:dyDescent="0.25">
      <c r="A743" s="36"/>
      <c r="B743" s="44"/>
      <c r="C743" s="44"/>
      <c r="D743" s="44"/>
      <c r="E743" s="40"/>
      <c r="F743" s="1"/>
      <c r="G743" s="2"/>
      <c r="H743" s="2"/>
      <c r="I743" s="38"/>
      <c r="J743" s="38"/>
      <c r="K743" s="38"/>
      <c r="L743" s="38"/>
      <c r="M743" s="38"/>
      <c r="N743" s="38"/>
      <c r="O743" s="38"/>
      <c r="P743" s="38"/>
      <c r="Q743" s="38"/>
      <c r="R743" s="38"/>
      <c r="S743" s="38"/>
      <c r="T743" s="38"/>
      <c r="U743" s="38"/>
      <c r="V743" s="38"/>
      <c r="W743" s="38"/>
      <c r="Y743" s="90" t="s">
        <v>1</v>
      </c>
      <c r="Z743" s="90"/>
      <c r="AA743" s="68">
        <f>SUM(T220:T230)</f>
        <v>274.57142857142856</v>
      </c>
      <c r="AB743" s="78"/>
      <c r="AC743" s="78"/>
      <c r="AD743" s="78"/>
    </row>
    <row r="744" spans="1:30" ht="22.5" customHeight="1" thickBot="1" x14ac:dyDescent="0.25">
      <c r="A744" s="36"/>
      <c r="B744" s="44"/>
      <c r="C744" s="44"/>
      <c r="D744" s="44"/>
      <c r="E744" s="40"/>
      <c r="F744" s="1"/>
      <c r="G744" s="2"/>
      <c r="H744" s="2"/>
      <c r="I744" s="38"/>
      <c r="J744" s="38"/>
      <c r="K744" s="38"/>
      <c r="L744" s="38"/>
      <c r="M744" s="38"/>
      <c r="N744" s="38"/>
      <c r="O744" s="38"/>
      <c r="P744" s="38"/>
      <c r="Q744" s="38"/>
      <c r="R744" s="38"/>
      <c r="S744" s="38"/>
      <c r="T744" s="38"/>
      <c r="U744" s="38"/>
      <c r="V744" s="38"/>
      <c r="W744" s="38"/>
      <c r="Y744" s="90" t="s">
        <v>2</v>
      </c>
      <c r="Z744" s="90"/>
      <c r="AA744" s="68">
        <f>SUM(N220:N230)</f>
        <v>274.57142857142856</v>
      </c>
      <c r="AB744" s="78"/>
      <c r="AC744" s="78"/>
      <c r="AD744" s="78"/>
    </row>
    <row r="745" spans="1:30" ht="22.5" customHeight="1" thickBot="1" x14ac:dyDescent="0.25">
      <c r="A745" s="36"/>
      <c r="B745" s="44"/>
      <c r="C745" s="44"/>
      <c r="D745" s="44"/>
      <c r="E745" s="40"/>
      <c r="F745" s="1"/>
      <c r="G745" s="2"/>
      <c r="H745" s="2"/>
      <c r="I745" s="38"/>
      <c r="J745" s="38"/>
      <c r="K745" s="38"/>
      <c r="L745" s="38"/>
      <c r="M745" s="38"/>
      <c r="N745" s="38"/>
      <c r="O745" s="38"/>
      <c r="P745" s="38"/>
      <c r="Q745" s="38"/>
      <c r="R745" s="38"/>
      <c r="S745" s="38"/>
      <c r="T745" s="38"/>
      <c r="U745" s="38"/>
      <c r="V745" s="38"/>
      <c r="W745" s="38"/>
      <c r="Y745" s="90" t="s">
        <v>4</v>
      </c>
      <c r="Z745" s="90"/>
      <c r="AA745" s="72">
        <f>IF(SUM(S220:S230)=0,0,+(SUM(S220:S230)/AA743))</f>
        <v>0.11654526534859522</v>
      </c>
      <c r="AB745" s="78"/>
      <c r="AC745" s="78"/>
      <c r="AD745" s="78"/>
    </row>
    <row r="746" spans="1:30" ht="22.5" customHeight="1" thickBot="1" x14ac:dyDescent="0.25">
      <c r="A746" s="36"/>
      <c r="B746" s="44"/>
      <c r="C746" s="44"/>
      <c r="D746" s="44"/>
      <c r="E746" s="40"/>
      <c r="F746" s="1"/>
      <c r="G746" s="2"/>
      <c r="H746" s="2"/>
      <c r="I746" s="38"/>
      <c r="J746" s="38"/>
      <c r="K746" s="38"/>
      <c r="L746" s="38"/>
      <c r="M746" s="38"/>
      <c r="N746" s="38"/>
      <c r="O746" s="38"/>
      <c r="P746" s="38"/>
      <c r="Q746" s="38"/>
      <c r="R746" s="38"/>
      <c r="S746" s="38"/>
      <c r="T746" s="38"/>
      <c r="U746" s="38"/>
      <c r="V746" s="38"/>
      <c r="W746" s="38"/>
      <c r="Y746" s="90" t="s">
        <v>3</v>
      </c>
      <c r="Z746" s="90"/>
      <c r="AA746" s="73">
        <f>IF(SUM(R220:R230)=0,0,+(SUM(R220:R230)/AA744))</f>
        <v>0.11654526534859522</v>
      </c>
      <c r="AB746" s="78"/>
      <c r="AC746" s="78"/>
      <c r="AD746" s="78"/>
    </row>
    <row r="747" spans="1:30" ht="22.5" customHeight="1" thickBot="1" x14ac:dyDescent="0.25">
      <c r="A747" s="36"/>
      <c r="B747" s="44"/>
      <c r="C747" s="44"/>
      <c r="D747" s="44"/>
      <c r="E747" s="40"/>
      <c r="F747" s="1"/>
      <c r="G747" s="2"/>
      <c r="H747" s="2"/>
      <c r="I747" s="38"/>
      <c r="J747" s="38"/>
      <c r="K747" s="38"/>
      <c r="L747" s="38"/>
      <c r="M747" s="38"/>
      <c r="N747" s="38"/>
      <c r="O747" s="38"/>
      <c r="P747" s="38"/>
      <c r="Q747" s="38"/>
      <c r="R747" s="38"/>
      <c r="S747" s="38"/>
      <c r="T747" s="38"/>
      <c r="U747" s="38"/>
      <c r="V747" s="38"/>
      <c r="W747" s="38"/>
      <c r="Y747" s="39"/>
      <c r="Z747" s="39"/>
      <c r="AA747" s="71"/>
      <c r="AB747" s="78"/>
      <c r="AC747" s="78"/>
      <c r="AD747" s="78"/>
    </row>
    <row r="748" spans="1:30" ht="22.5" customHeight="1" thickBot="1" x14ac:dyDescent="0.25">
      <c r="A748" s="36"/>
      <c r="B748" s="44"/>
      <c r="C748" s="44"/>
      <c r="D748" s="44"/>
      <c r="E748" s="40"/>
      <c r="F748" s="1"/>
      <c r="G748" s="2"/>
      <c r="H748" s="2"/>
      <c r="I748" s="38"/>
      <c r="J748" s="38"/>
      <c r="K748" s="38"/>
      <c r="L748" s="38"/>
      <c r="M748" s="38"/>
      <c r="N748" s="38"/>
      <c r="O748" s="38"/>
      <c r="P748" s="38"/>
      <c r="Q748" s="38"/>
      <c r="R748" s="38"/>
      <c r="S748" s="38"/>
      <c r="T748" s="38"/>
      <c r="U748" s="38"/>
      <c r="V748" s="38"/>
      <c r="W748" s="38"/>
      <c r="Y748" s="89" t="s">
        <v>1370</v>
      </c>
      <c r="Z748" s="89"/>
      <c r="AA748" s="89"/>
      <c r="AB748" s="78"/>
      <c r="AC748" s="78"/>
      <c r="AD748" s="78"/>
    </row>
    <row r="749" spans="1:30" ht="22.5" customHeight="1" thickBot="1" x14ac:dyDescent="0.25">
      <c r="A749" s="36"/>
      <c r="B749" s="44"/>
      <c r="C749" s="44"/>
      <c r="D749" s="44"/>
      <c r="E749" s="40"/>
      <c r="F749" s="1"/>
      <c r="G749" s="2"/>
      <c r="H749" s="2"/>
      <c r="I749" s="38"/>
      <c r="J749" s="38"/>
      <c r="K749" s="38"/>
      <c r="L749" s="38"/>
      <c r="M749" s="38"/>
      <c r="N749" s="38"/>
      <c r="O749" s="38"/>
      <c r="P749" s="38"/>
      <c r="Q749" s="38"/>
      <c r="R749" s="38"/>
      <c r="S749" s="38"/>
      <c r="T749" s="38"/>
      <c r="U749" s="38"/>
      <c r="V749" s="38"/>
      <c r="W749" s="38"/>
      <c r="Y749" s="89"/>
      <c r="Z749" s="89"/>
      <c r="AA749" s="89"/>
      <c r="AB749" s="78"/>
      <c r="AC749" s="78"/>
      <c r="AD749" s="78"/>
    </row>
    <row r="750" spans="1:30" ht="22.5" customHeight="1" thickBot="1" x14ac:dyDescent="0.25">
      <c r="A750" s="36"/>
      <c r="B750" s="44"/>
      <c r="C750" s="44"/>
      <c r="D750" s="44"/>
      <c r="E750" s="40"/>
      <c r="F750" s="1"/>
      <c r="G750" s="2"/>
      <c r="H750" s="2"/>
      <c r="I750" s="38"/>
      <c r="J750" s="38"/>
      <c r="K750" s="38"/>
      <c r="L750" s="38"/>
      <c r="M750" s="38"/>
      <c r="N750" s="38"/>
      <c r="O750" s="38"/>
      <c r="P750" s="38"/>
      <c r="Q750" s="38"/>
      <c r="R750" s="38"/>
      <c r="S750" s="38"/>
      <c r="T750" s="38"/>
      <c r="U750" s="38"/>
      <c r="V750" s="38"/>
      <c r="W750" s="38"/>
      <c r="Y750" s="90" t="s">
        <v>1</v>
      </c>
      <c r="Z750" s="90"/>
      <c r="AA750" s="68">
        <f>SUM(T231:T232)</f>
        <v>15.571428571428571</v>
      </c>
      <c r="AB750" s="78"/>
      <c r="AC750" s="78"/>
      <c r="AD750" s="78"/>
    </row>
    <row r="751" spans="1:30" ht="22.5" customHeight="1" thickBot="1" x14ac:dyDescent="0.25">
      <c r="A751" s="36"/>
      <c r="B751" s="44"/>
      <c r="C751" s="44"/>
      <c r="D751" s="44"/>
      <c r="E751" s="40"/>
      <c r="F751" s="1"/>
      <c r="G751" s="2"/>
      <c r="H751" s="2"/>
      <c r="I751" s="38"/>
      <c r="J751" s="38"/>
      <c r="K751" s="38"/>
      <c r="L751" s="38"/>
      <c r="M751" s="38"/>
      <c r="N751" s="38"/>
      <c r="O751" s="38"/>
      <c r="P751" s="38"/>
      <c r="Q751" s="38"/>
      <c r="R751" s="38"/>
      <c r="S751" s="38"/>
      <c r="T751" s="38"/>
      <c r="U751" s="38"/>
      <c r="V751" s="38"/>
      <c r="W751" s="38"/>
      <c r="Y751" s="90" t="s">
        <v>2</v>
      </c>
      <c r="Z751" s="90"/>
      <c r="AA751" s="68">
        <f>SUM(N231:N232)</f>
        <v>15.571428571428571</v>
      </c>
      <c r="AB751" s="78"/>
      <c r="AC751" s="78"/>
      <c r="AD751" s="78"/>
    </row>
    <row r="752" spans="1:30" ht="22.5" customHeight="1" thickBot="1" x14ac:dyDescent="0.25">
      <c r="A752" s="36"/>
      <c r="B752" s="44"/>
      <c r="C752" s="44"/>
      <c r="D752" s="44"/>
      <c r="E752" s="40"/>
      <c r="F752" s="1"/>
      <c r="G752" s="2"/>
      <c r="H752" s="2"/>
      <c r="I752" s="38"/>
      <c r="J752" s="38"/>
      <c r="K752" s="38"/>
      <c r="L752" s="38"/>
      <c r="M752" s="38"/>
      <c r="N752" s="38"/>
      <c r="O752" s="38"/>
      <c r="P752" s="38"/>
      <c r="Q752" s="38"/>
      <c r="R752" s="38"/>
      <c r="S752" s="38"/>
      <c r="T752" s="38"/>
      <c r="U752" s="38"/>
      <c r="V752" s="38"/>
      <c r="W752" s="38"/>
      <c r="Y752" s="90" t="s">
        <v>4</v>
      </c>
      <c r="Z752" s="90"/>
      <c r="AA752" s="72">
        <f>IF(SUM(S231:S232)=0,0,+(SUM(S231:S232)/AA750))</f>
        <v>0</v>
      </c>
      <c r="AB752" s="78"/>
      <c r="AC752" s="78"/>
      <c r="AD752" s="78"/>
    </row>
    <row r="753" spans="1:30" ht="22.5" customHeight="1" thickBot="1" x14ac:dyDescent="0.25">
      <c r="A753" s="36"/>
      <c r="B753" s="44"/>
      <c r="C753" s="44"/>
      <c r="D753" s="44"/>
      <c r="E753" s="40"/>
      <c r="F753" s="1"/>
      <c r="G753" s="2"/>
      <c r="H753" s="2"/>
      <c r="I753" s="38"/>
      <c r="J753" s="38"/>
      <c r="K753" s="38"/>
      <c r="L753" s="38"/>
      <c r="M753" s="38"/>
      <c r="N753" s="38"/>
      <c r="O753" s="38"/>
      <c r="P753" s="38"/>
      <c r="Q753" s="38"/>
      <c r="R753" s="38"/>
      <c r="S753" s="38"/>
      <c r="T753" s="38"/>
      <c r="U753" s="38"/>
      <c r="V753" s="38"/>
      <c r="W753" s="38"/>
      <c r="Y753" s="90" t="s">
        <v>3</v>
      </c>
      <c r="Z753" s="90"/>
      <c r="AA753" s="73">
        <f>IF(SUM(R231:R232)=0,0,+(SUM(R231:R232)/AA751))</f>
        <v>0</v>
      </c>
      <c r="AB753" s="78"/>
      <c r="AC753" s="78"/>
      <c r="AD753" s="78"/>
    </row>
    <row r="754" spans="1:30" ht="22.5" customHeight="1" thickBot="1" x14ac:dyDescent="0.25">
      <c r="A754" s="36"/>
      <c r="B754" s="44"/>
      <c r="C754" s="44"/>
      <c r="D754" s="44"/>
      <c r="E754" s="40"/>
      <c r="F754" s="1"/>
      <c r="G754" s="2"/>
      <c r="H754" s="2"/>
      <c r="I754" s="38"/>
      <c r="J754" s="38"/>
      <c r="K754" s="38"/>
      <c r="L754" s="38"/>
      <c r="M754" s="38"/>
      <c r="N754" s="38"/>
      <c r="O754" s="38"/>
      <c r="P754" s="38"/>
      <c r="Q754" s="38"/>
      <c r="R754" s="38"/>
      <c r="S754" s="38"/>
      <c r="T754" s="38"/>
      <c r="U754" s="38"/>
      <c r="V754" s="38"/>
      <c r="W754" s="38"/>
      <c r="Y754" s="39"/>
      <c r="Z754" s="39"/>
      <c r="AA754" s="71"/>
      <c r="AB754" s="78"/>
      <c r="AC754" s="78"/>
      <c r="AD754" s="78"/>
    </row>
    <row r="755" spans="1:30" ht="18" customHeight="1" thickBot="1" x14ac:dyDescent="0.25">
      <c r="A755" s="36"/>
      <c r="B755" s="44"/>
      <c r="C755" s="44"/>
      <c r="D755" s="44"/>
      <c r="E755" s="40"/>
      <c r="F755" s="1"/>
      <c r="G755" s="2"/>
      <c r="H755" s="2"/>
      <c r="I755" s="38"/>
      <c r="J755" s="38"/>
      <c r="K755" s="38"/>
      <c r="L755" s="38"/>
      <c r="M755" s="38"/>
      <c r="N755" s="38"/>
      <c r="O755" s="38"/>
      <c r="P755" s="38"/>
      <c r="Q755" s="38"/>
      <c r="R755" s="38"/>
      <c r="S755" s="38"/>
      <c r="T755" s="38"/>
      <c r="U755" s="38"/>
      <c r="V755" s="38"/>
      <c r="W755" s="38"/>
      <c r="Y755" s="91" t="s">
        <v>1620</v>
      </c>
      <c r="Z755" s="91"/>
      <c r="AA755" s="91"/>
      <c r="AB755" s="78"/>
      <c r="AC755" s="78"/>
      <c r="AD755" s="78"/>
    </row>
    <row r="756" spans="1:30" ht="18" customHeight="1" thickBot="1" x14ac:dyDescent="0.25">
      <c r="A756" s="36"/>
      <c r="B756" s="44"/>
      <c r="C756" s="44"/>
      <c r="D756" s="44"/>
      <c r="E756" s="40"/>
      <c r="F756" s="1"/>
      <c r="G756" s="2"/>
      <c r="H756" s="2"/>
      <c r="I756" s="38"/>
      <c r="J756" s="38"/>
      <c r="K756" s="38"/>
      <c r="L756" s="38"/>
      <c r="M756" s="38"/>
      <c r="N756" s="38"/>
      <c r="O756" s="38"/>
      <c r="P756" s="38"/>
      <c r="Q756" s="38"/>
      <c r="R756" s="38"/>
      <c r="S756" s="38"/>
      <c r="T756" s="38"/>
      <c r="U756" s="38"/>
      <c r="V756" s="38"/>
      <c r="W756" s="38"/>
      <c r="Y756" s="91"/>
      <c r="Z756" s="91"/>
      <c r="AA756" s="91"/>
      <c r="AB756" s="78"/>
      <c r="AC756" s="78"/>
      <c r="AD756" s="78"/>
    </row>
    <row r="757" spans="1:30" ht="22.5" customHeight="1" thickBot="1" x14ac:dyDescent="0.25">
      <c r="A757" s="36"/>
      <c r="B757" s="44"/>
      <c r="C757" s="44"/>
      <c r="D757" s="44"/>
      <c r="E757" s="40"/>
      <c r="F757" s="1"/>
      <c r="G757" s="2"/>
      <c r="H757" s="2"/>
      <c r="I757" s="38"/>
      <c r="J757" s="38"/>
      <c r="K757" s="38"/>
      <c r="L757" s="38"/>
      <c r="M757" s="38"/>
      <c r="N757" s="38"/>
      <c r="O757" s="38"/>
      <c r="P757" s="38"/>
      <c r="Q757" s="38"/>
      <c r="R757" s="38"/>
      <c r="S757" s="38"/>
      <c r="T757" s="38"/>
      <c r="U757" s="38"/>
      <c r="V757" s="38"/>
      <c r="W757" s="38"/>
      <c r="Y757" s="90" t="s">
        <v>1</v>
      </c>
      <c r="Z757" s="90"/>
      <c r="AA757" s="68">
        <f>SUM(T233:T242)</f>
        <v>199.71428571428572</v>
      </c>
      <c r="AB757" s="78"/>
      <c r="AC757" s="78"/>
      <c r="AD757" s="78"/>
    </row>
    <row r="758" spans="1:30" ht="22.5" customHeight="1" thickBot="1" x14ac:dyDescent="0.25">
      <c r="A758" s="36"/>
      <c r="B758" s="44"/>
      <c r="C758" s="44"/>
      <c r="D758" s="44"/>
      <c r="E758" s="40"/>
      <c r="F758" s="1"/>
      <c r="G758" s="2"/>
      <c r="H758" s="2"/>
      <c r="I758" s="38"/>
      <c r="J758" s="38"/>
      <c r="K758" s="38"/>
      <c r="L758" s="38"/>
      <c r="M758" s="38"/>
      <c r="N758" s="38"/>
      <c r="O758" s="38"/>
      <c r="P758" s="38"/>
      <c r="Q758" s="38"/>
      <c r="R758" s="38"/>
      <c r="S758" s="38"/>
      <c r="T758" s="38"/>
      <c r="U758" s="38"/>
      <c r="V758" s="38"/>
      <c r="W758" s="38"/>
      <c r="Y758" s="90" t="s">
        <v>2</v>
      </c>
      <c r="Z758" s="90"/>
      <c r="AA758" s="68">
        <f>SUM(N233:N242)</f>
        <v>199.71428571428572</v>
      </c>
      <c r="AB758" s="78"/>
      <c r="AC758" s="78"/>
      <c r="AD758" s="78"/>
    </row>
    <row r="759" spans="1:30" ht="22.5" customHeight="1" thickBot="1" x14ac:dyDescent="0.25">
      <c r="A759" s="36"/>
      <c r="B759" s="44"/>
      <c r="C759" s="44"/>
      <c r="D759" s="44"/>
      <c r="E759" s="40"/>
      <c r="F759" s="1"/>
      <c r="G759" s="2"/>
      <c r="H759" s="2"/>
      <c r="I759" s="38"/>
      <c r="J759" s="38"/>
      <c r="K759" s="38"/>
      <c r="L759" s="38"/>
      <c r="M759" s="38"/>
      <c r="N759" s="38"/>
      <c r="O759" s="38"/>
      <c r="P759" s="38"/>
      <c r="Q759" s="38"/>
      <c r="R759" s="38"/>
      <c r="S759" s="38"/>
      <c r="T759" s="38"/>
      <c r="U759" s="38"/>
      <c r="V759" s="38"/>
      <c r="W759" s="38"/>
      <c r="Y759" s="90" t="s">
        <v>4</v>
      </c>
      <c r="Z759" s="90"/>
      <c r="AA759" s="69">
        <f>IF(SUM(S233:S242)=0,0,+(SUM(S233:S242)/AA757))</f>
        <v>0.74513590844062949</v>
      </c>
      <c r="AB759" s="78"/>
      <c r="AC759" s="78"/>
      <c r="AD759" s="78"/>
    </row>
    <row r="760" spans="1:30" ht="22.5" customHeight="1" thickBot="1" x14ac:dyDescent="0.25">
      <c r="A760" s="36"/>
      <c r="B760" s="44"/>
      <c r="C760" s="44"/>
      <c r="D760" s="44"/>
      <c r="E760" s="40"/>
      <c r="F760" s="1"/>
      <c r="G760" s="2"/>
      <c r="H760" s="2"/>
      <c r="I760" s="38"/>
      <c r="J760" s="38"/>
      <c r="K760" s="38"/>
      <c r="L760" s="38"/>
      <c r="M760" s="38"/>
      <c r="N760" s="38"/>
      <c r="O760" s="38"/>
      <c r="P760" s="38"/>
      <c r="Q760" s="38"/>
      <c r="R760" s="38"/>
      <c r="S760" s="38"/>
      <c r="T760" s="38"/>
      <c r="U760" s="38"/>
      <c r="V760" s="38"/>
      <c r="W760" s="38"/>
      <c r="Y760" s="90" t="s">
        <v>3</v>
      </c>
      <c r="Z760" s="90"/>
      <c r="AA760" s="74">
        <f>IF(SUM(R233:R242)=0,0,+(SUM(R233:R242)/AA758))</f>
        <v>0.74513590844062949</v>
      </c>
      <c r="AB760" s="78"/>
      <c r="AC760" s="78"/>
      <c r="AD760" s="78"/>
    </row>
    <row r="761" spans="1:30" ht="22.5" customHeight="1" thickBot="1" x14ac:dyDescent="0.25">
      <c r="A761" s="36"/>
      <c r="B761" s="44"/>
      <c r="C761" s="44"/>
      <c r="D761" s="44"/>
      <c r="E761" s="40"/>
      <c r="F761" s="1"/>
      <c r="G761" s="2"/>
      <c r="H761" s="2"/>
      <c r="I761" s="38"/>
      <c r="J761" s="38"/>
      <c r="K761" s="38"/>
      <c r="L761" s="38"/>
      <c r="M761" s="38"/>
      <c r="N761" s="38"/>
      <c r="O761" s="38"/>
      <c r="P761" s="38"/>
      <c r="Q761" s="38"/>
      <c r="R761" s="38"/>
      <c r="S761" s="38"/>
      <c r="T761" s="38"/>
      <c r="U761" s="38"/>
      <c r="V761" s="38"/>
      <c r="W761" s="38"/>
      <c r="Y761" s="39"/>
      <c r="Z761" s="39"/>
      <c r="AA761" s="71"/>
      <c r="AB761" s="78"/>
      <c r="AC761" s="78"/>
      <c r="AD761" s="78"/>
    </row>
    <row r="762" spans="1:30" ht="18.75" customHeight="1" thickBot="1" x14ac:dyDescent="0.25">
      <c r="A762" s="36"/>
      <c r="B762" s="44"/>
      <c r="C762" s="44"/>
      <c r="D762" s="44"/>
      <c r="E762" s="40"/>
      <c r="F762" s="1"/>
      <c r="G762" s="2"/>
      <c r="H762" s="2"/>
      <c r="I762" s="38"/>
      <c r="J762" s="38"/>
      <c r="K762" s="38"/>
      <c r="L762" s="38"/>
      <c r="M762" s="38"/>
      <c r="N762" s="38"/>
      <c r="O762" s="38"/>
      <c r="P762" s="38"/>
      <c r="Q762" s="38"/>
      <c r="R762" s="38"/>
      <c r="S762" s="38"/>
      <c r="T762" s="38"/>
      <c r="U762" s="38"/>
      <c r="V762" s="38"/>
      <c r="W762" s="38"/>
      <c r="Y762" s="91" t="s">
        <v>1294</v>
      </c>
      <c r="Z762" s="91"/>
      <c r="AA762" s="91"/>
      <c r="AB762" s="78"/>
      <c r="AC762" s="78"/>
      <c r="AD762" s="78"/>
    </row>
    <row r="763" spans="1:30" ht="18" customHeight="1" thickBot="1" x14ac:dyDescent="0.25">
      <c r="A763" s="36"/>
      <c r="B763" s="44"/>
      <c r="C763" s="44"/>
      <c r="D763" s="44"/>
      <c r="E763" s="40"/>
      <c r="F763" s="1"/>
      <c r="G763" s="2"/>
      <c r="H763" s="2"/>
      <c r="I763" s="38"/>
      <c r="J763" s="38"/>
      <c r="K763" s="38"/>
      <c r="L763" s="38"/>
      <c r="M763" s="38"/>
      <c r="N763" s="38"/>
      <c r="O763" s="38"/>
      <c r="P763" s="38"/>
      <c r="Q763" s="38"/>
      <c r="R763" s="38"/>
      <c r="S763" s="38"/>
      <c r="T763" s="38"/>
      <c r="U763" s="38"/>
      <c r="V763" s="38"/>
      <c r="W763" s="38"/>
      <c r="Y763" s="91"/>
      <c r="Z763" s="91"/>
      <c r="AA763" s="91"/>
      <c r="AB763" s="78"/>
      <c r="AC763" s="78"/>
      <c r="AD763" s="78"/>
    </row>
    <row r="764" spans="1:30" ht="22.5" customHeight="1" thickBot="1" x14ac:dyDescent="0.25">
      <c r="A764" s="36"/>
      <c r="B764" s="44"/>
      <c r="C764" s="44"/>
      <c r="D764" s="44"/>
      <c r="E764" s="40"/>
      <c r="F764" s="1"/>
      <c r="G764" s="2"/>
      <c r="H764" s="2"/>
      <c r="I764" s="38"/>
      <c r="J764" s="38"/>
      <c r="K764" s="38"/>
      <c r="L764" s="38"/>
      <c r="M764" s="38"/>
      <c r="N764" s="38"/>
      <c r="O764" s="38"/>
      <c r="P764" s="38"/>
      <c r="Q764" s="38"/>
      <c r="R764" s="38"/>
      <c r="S764" s="38"/>
      <c r="T764" s="38"/>
      <c r="U764" s="38"/>
      <c r="V764" s="38"/>
      <c r="W764" s="38"/>
      <c r="Y764" s="90" t="s">
        <v>1</v>
      </c>
      <c r="Z764" s="90"/>
      <c r="AA764" s="68">
        <f>SUM(T243:T246)</f>
        <v>89.285714285714292</v>
      </c>
      <c r="AB764" s="78"/>
      <c r="AC764" s="78"/>
      <c r="AD764" s="78"/>
    </row>
    <row r="765" spans="1:30" ht="22.5" customHeight="1" thickBot="1" x14ac:dyDescent="0.25">
      <c r="A765" s="36"/>
      <c r="B765" s="44"/>
      <c r="C765" s="44"/>
      <c r="D765" s="44"/>
      <c r="E765" s="40"/>
      <c r="F765" s="1"/>
      <c r="G765" s="2"/>
      <c r="H765" s="2"/>
      <c r="I765" s="38"/>
      <c r="J765" s="38"/>
      <c r="K765" s="38"/>
      <c r="L765" s="38"/>
      <c r="M765" s="38"/>
      <c r="N765" s="38"/>
      <c r="O765" s="38"/>
      <c r="P765" s="38"/>
      <c r="Q765" s="38"/>
      <c r="R765" s="38"/>
      <c r="S765" s="38"/>
      <c r="T765" s="38"/>
      <c r="U765" s="38"/>
      <c r="V765" s="38"/>
      <c r="W765" s="38"/>
      <c r="Y765" s="90" t="s">
        <v>2</v>
      </c>
      <c r="Z765" s="90"/>
      <c r="AA765" s="68">
        <f>SUM(N243:N246)</f>
        <v>89.285714285714292</v>
      </c>
      <c r="AB765" s="78"/>
      <c r="AC765" s="78"/>
      <c r="AD765" s="78"/>
    </row>
    <row r="766" spans="1:30" ht="22.5" customHeight="1" thickBot="1" x14ac:dyDescent="0.25">
      <c r="A766" s="36"/>
      <c r="B766" s="44"/>
      <c r="C766" s="44"/>
      <c r="D766" s="44"/>
      <c r="E766" s="40"/>
      <c r="F766" s="1"/>
      <c r="G766" s="2"/>
      <c r="H766" s="2"/>
      <c r="I766" s="38"/>
      <c r="J766" s="38"/>
      <c r="K766" s="38"/>
      <c r="L766" s="38"/>
      <c r="M766" s="38"/>
      <c r="N766" s="38"/>
      <c r="O766" s="38"/>
      <c r="P766" s="38"/>
      <c r="Q766" s="38"/>
      <c r="R766" s="38"/>
      <c r="S766" s="38"/>
      <c r="T766" s="38"/>
      <c r="U766" s="38"/>
      <c r="V766" s="38"/>
      <c r="W766" s="38"/>
      <c r="Y766" s="90" t="s">
        <v>4</v>
      </c>
      <c r="Z766" s="90"/>
      <c r="AA766" s="69">
        <f>IF(SUM(S243:S246)=0,0,+(SUM(S243:S246)/AA764))</f>
        <v>0.58863999999999983</v>
      </c>
      <c r="AB766" s="78"/>
      <c r="AC766" s="78"/>
      <c r="AD766" s="78"/>
    </row>
    <row r="767" spans="1:30" ht="22.5" customHeight="1" thickBot="1" x14ac:dyDescent="0.25">
      <c r="A767" s="36"/>
      <c r="B767" s="44"/>
      <c r="C767" s="44"/>
      <c r="D767" s="44"/>
      <c r="E767" s="40"/>
      <c r="F767" s="1"/>
      <c r="G767" s="2"/>
      <c r="H767" s="2"/>
      <c r="I767" s="38"/>
      <c r="J767" s="38"/>
      <c r="K767" s="38"/>
      <c r="L767" s="38"/>
      <c r="M767" s="38"/>
      <c r="N767" s="38"/>
      <c r="O767" s="38"/>
      <c r="P767" s="38"/>
      <c r="Q767" s="38"/>
      <c r="R767" s="38"/>
      <c r="S767" s="38"/>
      <c r="T767" s="38"/>
      <c r="U767" s="38"/>
      <c r="V767" s="38"/>
      <c r="W767" s="38"/>
      <c r="Y767" s="90" t="s">
        <v>3</v>
      </c>
      <c r="Z767" s="90"/>
      <c r="AA767" s="74">
        <f>IF(SUM(R243:R246)=0,0,+(SUM(R243:R246)/AA765))</f>
        <v>0.58863999999999983</v>
      </c>
      <c r="AB767" s="78"/>
      <c r="AC767" s="78"/>
      <c r="AD767" s="78"/>
    </row>
    <row r="768" spans="1:30" ht="22.5" customHeight="1" thickBot="1" x14ac:dyDescent="0.25">
      <c r="A768" s="36"/>
      <c r="B768" s="44"/>
      <c r="C768" s="44"/>
      <c r="D768" s="44"/>
      <c r="E768" s="40"/>
      <c r="F768" s="1"/>
      <c r="G768" s="2"/>
      <c r="H768" s="2"/>
      <c r="I768" s="38"/>
      <c r="J768" s="38"/>
      <c r="K768" s="38"/>
      <c r="L768" s="38"/>
      <c r="M768" s="38"/>
      <c r="N768" s="38"/>
      <c r="O768" s="38"/>
      <c r="P768" s="38"/>
      <c r="Q768" s="38"/>
      <c r="R768" s="38"/>
      <c r="S768" s="38"/>
      <c r="T768" s="38"/>
      <c r="U768" s="38"/>
      <c r="V768" s="38"/>
      <c r="W768" s="38"/>
      <c r="Y768" s="39"/>
      <c r="Z768" s="39"/>
      <c r="AA768" s="71"/>
      <c r="AB768" s="78"/>
      <c r="AC768" s="78"/>
      <c r="AD768" s="78"/>
    </row>
    <row r="769" spans="1:30" ht="13.5" thickBot="1" x14ac:dyDescent="0.25">
      <c r="A769" s="36"/>
      <c r="B769" s="44"/>
      <c r="C769" s="44"/>
      <c r="D769" s="44"/>
      <c r="E769" s="40"/>
      <c r="F769" s="1"/>
      <c r="G769" s="2"/>
      <c r="H769" s="2"/>
      <c r="I769" s="38"/>
      <c r="J769" s="38"/>
      <c r="K769" s="38"/>
      <c r="L769" s="38"/>
      <c r="M769" s="38"/>
      <c r="N769" s="38"/>
      <c r="O769" s="38"/>
      <c r="P769" s="38"/>
      <c r="Q769" s="38"/>
      <c r="R769" s="38"/>
      <c r="S769" s="38"/>
      <c r="T769" s="38"/>
      <c r="U769" s="38"/>
      <c r="V769" s="38"/>
      <c r="W769" s="38"/>
      <c r="Y769" s="91" t="s">
        <v>1137</v>
      </c>
      <c r="Z769" s="91"/>
      <c r="AA769" s="91"/>
      <c r="AB769" s="78"/>
      <c r="AC769" s="78"/>
      <c r="AD769" s="78"/>
    </row>
    <row r="770" spans="1:30" ht="13.5" thickBot="1" x14ac:dyDescent="0.25">
      <c r="A770" s="36"/>
      <c r="B770" s="44"/>
      <c r="C770" s="44"/>
      <c r="D770" s="44"/>
      <c r="E770" s="40"/>
      <c r="F770" s="1"/>
      <c r="G770" s="2"/>
      <c r="H770" s="2"/>
      <c r="I770" s="38"/>
      <c r="J770" s="38"/>
      <c r="K770" s="38"/>
      <c r="L770" s="38"/>
      <c r="M770" s="38"/>
      <c r="N770" s="38"/>
      <c r="O770" s="38"/>
      <c r="P770" s="38"/>
      <c r="Q770" s="38"/>
      <c r="R770" s="38"/>
      <c r="S770" s="38"/>
      <c r="T770" s="38"/>
      <c r="U770" s="38"/>
      <c r="V770" s="38"/>
      <c r="W770" s="38"/>
      <c r="Y770" s="91"/>
      <c r="Z770" s="91"/>
      <c r="AA770" s="91"/>
      <c r="AB770" s="78"/>
      <c r="AC770" s="78"/>
      <c r="AD770" s="78"/>
    </row>
    <row r="771" spans="1:30" ht="22.5" customHeight="1" thickBot="1" x14ac:dyDescent="0.25">
      <c r="A771" s="36"/>
      <c r="B771" s="44"/>
      <c r="C771" s="44"/>
      <c r="D771" s="44"/>
      <c r="E771" s="40"/>
      <c r="F771" s="1"/>
      <c r="G771" s="2"/>
      <c r="H771" s="2"/>
      <c r="I771" s="38"/>
      <c r="J771" s="38"/>
      <c r="K771" s="38"/>
      <c r="L771" s="38"/>
      <c r="M771" s="38"/>
      <c r="N771" s="38"/>
      <c r="O771" s="38"/>
      <c r="P771" s="38"/>
      <c r="Q771" s="38"/>
      <c r="R771" s="38"/>
      <c r="S771" s="38"/>
      <c r="T771" s="38"/>
      <c r="U771" s="38"/>
      <c r="V771" s="38"/>
      <c r="W771" s="38"/>
      <c r="Y771" s="90" t="s">
        <v>1</v>
      </c>
      <c r="Z771" s="90"/>
      <c r="AA771" s="68">
        <f>SUM(T247:T248)</f>
        <v>71.857142857142861</v>
      </c>
      <c r="AB771" s="78"/>
      <c r="AC771" s="78"/>
      <c r="AD771" s="78"/>
    </row>
    <row r="772" spans="1:30" ht="22.5" customHeight="1" thickBot="1" x14ac:dyDescent="0.25">
      <c r="A772" s="36"/>
      <c r="B772" s="44"/>
      <c r="C772" s="44"/>
      <c r="D772" s="44"/>
      <c r="E772" s="40"/>
      <c r="F772" s="1"/>
      <c r="G772" s="2"/>
      <c r="H772" s="2"/>
      <c r="I772" s="38"/>
      <c r="J772" s="38"/>
      <c r="K772" s="38"/>
      <c r="L772" s="38"/>
      <c r="M772" s="38"/>
      <c r="N772" s="38"/>
      <c r="O772" s="38"/>
      <c r="P772" s="38"/>
      <c r="Q772" s="38"/>
      <c r="R772" s="38"/>
      <c r="S772" s="38"/>
      <c r="T772" s="38"/>
      <c r="U772" s="38"/>
      <c r="V772" s="38"/>
      <c r="W772" s="38"/>
      <c r="Y772" s="90" t="s">
        <v>2</v>
      </c>
      <c r="Z772" s="90"/>
      <c r="AA772" s="68">
        <f>SUM(N247:N248)</f>
        <v>71.857142857142861</v>
      </c>
      <c r="AB772" s="78"/>
      <c r="AC772" s="78"/>
      <c r="AD772" s="78"/>
    </row>
    <row r="773" spans="1:30" ht="22.5" customHeight="1" thickBot="1" x14ac:dyDescent="0.25">
      <c r="A773" s="36"/>
      <c r="B773" s="44"/>
      <c r="C773" s="44"/>
      <c r="D773" s="44"/>
      <c r="E773" s="40"/>
      <c r="F773" s="1"/>
      <c r="G773" s="2"/>
      <c r="H773" s="2"/>
      <c r="I773" s="38"/>
      <c r="J773" s="38"/>
      <c r="K773" s="38"/>
      <c r="L773" s="38"/>
      <c r="M773" s="38"/>
      <c r="N773" s="38"/>
      <c r="O773" s="38"/>
      <c r="P773" s="38"/>
      <c r="Q773" s="38"/>
      <c r="R773" s="38"/>
      <c r="S773" s="38"/>
      <c r="T773" s="38"/>
      <c r="U773" s="38"/>
      <c r="V773" s="38"/>
      <c r="W773" s="38"/>
      <c r="Y773" s="90" t="s">
        <v>4</v>
      </c>
      <c r="Z773" s="90"/>
      <c r="AA773" s="69">
        <f>IF(SUM(S247:S248)=0,0,+(SUM(S247:S248)/AA771))</f>
        <v>1</v>
      </c>
      <c r="AB773" s="78"/>
      <c r="AC773" s="78"/>
      <c r="AD773" s="78"/>
    </row>
    <row r="774" spans="1:30" ht="22.5" customHeight="1" thickBot="1" x14ac:dyDescent="0.25">
      <c r="A774" s="36"/>
      <c r="B774" s="44"/>
      <c r="C774" s="44"/>
      <c r="D774" s="44"/>
      <c r="E774" s="40"/>
      <c r="F774" s="1"/>
      <c r="G774" s="2"/>
      <c r="H774" s="2"/>
      <c r="I774" s="38"/>
      <c r="J774" s="38"/>
      <c r="K774" s="38"/>
      <c r="L774" s="38"/>
      <c r="M774" s="38"/>
      <c r="N774" s="38"/>
      <c r="O774" s="38"/>
      <c r="P774" s="38"/>
      <c r="Q774" s="38"/>
      <c r="R774" s="38"/>
      <c r="S774" s="38"/>
      <c r="T774" s="38"/>
      <c r="U774" s="38"/>
      <c r="V774" s="38"/>
      <c r="W774" s="38"/>
      <c r="Y774" s="90" t="s">
        <v>3</v>
      </c>
      <c r="Z774" s="90"/>
      <c r="AA774" s="74">
        <f>IF(SUM(R247:R248)=0,0,+(SUM(R247:R248)/AA772))</f>
        <v>1</v>
      </c>
      <c r="AB774" s="78"/>
      <c r="AC774" s="78"/>
      <c r="AD774" s="78"/>
    </row>
    <row r="775" spans="1:30" ht="13.5" thickBot="1" x14ac:dyDescent="0.25">
      <c r="A775" s="36"/>
      <c r="B775" s="44"/>
      <c r="C775" s="44"/>
      <c r="D775" s="44"/>
      <c r="E775" s="40"/>
      <c r="F775" s="1"/>
      <c r="G775" s="2"/>
      <c r="H775" s="2"/>
      <c r="I775" s="38"/>
      <c r="J775" s="38"/>
      <c r="K775" s="38"/>
      <c r="L775" s="38"/>
      <c r="M775" s="38"/>
      <c r="N775" s="38"/>
      <c r="O775" s="38"/>
      <c r="P775" s="38"/>
      <c r="Q775" s="38"/>
      <c r="R775" s="38"/>
      <c r="S775" s="38"/>
      <c r="T775" s="38"/>
      <c r="U775" s="38"/>
      <c r="V775" s="38"/>
      <c r="W775" s="38"/>
      <c r="Y775" s="39"/>
      <c r="Z775" s="39"/>
      <c r="AA775" s="71"/>
      <c r="AB775" s="78"/>
      <c r="AC775" s="78"/>
      <c r="AD775" s="78"/>
    </row>
    <row r="776" spans="1:30" ht="13.5" thickBot="1" x14ac:dyDescent="0.25">
      <c r="A776" s="36"/>
      <c r="B776" s="44"/>
      <c r="C776" s="44"/>
      <c r="D776" s="44"/>
      <c r="E776" s="40"/>
      <c r="F776" s="1"/>
      <c r="G776" s="2"/>
      <c r="H776" s="2"/>
      <c r="I776" s="38"/>
      <c r="J776" s="38"/>
      <c r="K776" s="38"/>
      <c r="L776" s="38"/>
      <c r="M776" s="38"/>
      <c r="N776" s="38"/>
      <c r="O776" s="38"/>
      <c r="P776" s="38"/>
      <c r="Q776" s="38"/>
      <c r="R776" s="38"/>
      <c r="S776" s="38"/>
      <c r="T776" s="38"/>
      <c r="U776" s="38"/>
      <c r="V776" s="38"/>
      <c r="W776" s="38"/>
      <c r="Y776" s="91" t="s">
        <v>1122</v>
      </c>
      <c r="Z776" s="91"/>
      <c r="AA776" s="91"/>
      <c r="AB776" s="78"/>
      <c r="AC776" s="78"/>
      <c r="AD776" s="78"/>
    </row>
    <row r="777" spans="1:30" ht="13.5" thickBot="1" x14ac:dyDescent="0.25">
      <c r="A777" s="36"/>
      <c r="B777" s="44"/>
      <c r="C777" s="44"/>
      <c r="D777" s="44"/>
      <c r="E777" s="40"/>
      <c r="F777" s="1"/>
      <c r="G777" s="2"/>
      <c r="H777" s="2"/>
      <c r="I777" s="38"/>
      <c r="J777" s="38"/>
      <c r="K777" s="38"/>
      <c r="L777" s="38"/>
      <c r="M777" s="38"/>
      <c r="N777" s="38"/>
      <c r="O777" s="38"/>
      <c r="P777" s="38"/>
      <c r="Q777" s="38"/>
      <c r="R777" s="38"/>
      <c r="S777" s="38"/>
      <c r="T777" s="38"/>
      <c r="U777" s="38"/>
      <c r="V777" s="38"/>
      <c r="W777" s="38"/>
      <c r="Y777" s="91"/>
      <c r="Z777" s="91"/>
      <c r="AA777" s="91"/>
      <c r="AB777" s="78"/>
      <c r="AC777" s="78"/>
      <c r="AD777" s="78"/>
    </row>
    <row r="778" spans="1:30" ht="22.5" customHeight="1" thickBot="1" x14ac:dyDescent="0.25">
      <c r="A778" s="36"/>
      <c r="B778" s="44"/>
      <c r="C778" s="44"/>
      <c r="D778" s="44"/>
      <c r="E778" s="40"/>
      <c r="F778" s="1"/>
      <c r="G778" s="2"/>
      <c r="H778" s="2"/>
      <c r="I778" s="38"/>
      <c r="J778" s="38"/>
      <c r="K778" s="38"/>
      <c r="L778" s="38"/>
      <c r="M778" s="38"/>
      <c r="N778" s="38"/>
      <c r="O778" s="38"/>
      <c r="P778" s="38"/>
      <c r="Q778" s="38"/>
      <c r="R778" s="38"/>
      <c r="S778" s="38"/>
      <c r="T778" s="38"/>
      <c r="U778" s="38"/>
      <c r="V778" s="38"/>
      <c r="W778" s="38"/>
      <c r="Y778" s="90" t="s">
        <v>1</v>
      </c>
      <c r="Z778" s="90"/>
      <c r="AA778" s="68">
        <f>SUM(T249:T282)</f>
        <v>924</v>
      </c>
      <c r="AB778" s="78"/>
      <c r="AC778" s="78"/>
      <c r="AD778" s="78"/>
    </row>
    <row r="779" spans="1:30" ht="22.5" customHeight="1" thickBot="1" x14ac:dyDescent="0.25">
      <c r="A779" s="36"/>
      <c r="B779" s="44"/>
      <c r="C779" s="44"/>
      <c r="D779" s="44"/>
      <c r="E779" s="40"/>
      <c r="F779" s="1"/>
      <c r="G779" s="2"/>
      <c r="H779" s="2"/>
      <c r="I779" s="38"/>
      <c r="J779" s="38"/>
      <c r="K779" s="38"/>
      <c r="L779" s="38"/>
      <c r="M779" s="38"/>
      <c r="N779" s="38"/>
      <c r="O779" s="38"/>
      <c r="P779" s="38"/>
      <c r="Q779" s="38"/>
      <c r="R779" s="38"/>
      <c r="S779" s="38"/>
      <c r="T779" s="38"/>
      <c r="U779" s="38"/>
      <c r="V779" s="38"/>
      <c r="W779" s="38"/>
      <c r="Y779" s="90" t="s">
        <v>2</v>
      </c>
      <c r="Z779" s="90"/>
      <c r="AA779" s="68">
        <f>SUM(N249:N282)</f>
        <v>924</v>
      </c>
      <c r="AB779" s="78"/>
      <c r="AC779" s="78"/>
      <c r="AD779" s="78"/>
    </row>
    <row r="780" spans="1:30" ht="22.5" customHeight="1" thickBot="1" x14ac:dyDescent="0.25">
      <c r="A780" s="36"/>
      <c r="B780" s="44"/>
      <c r="C780" s="44"/>
      <c r="D780" s="44"/>
      <c r="E780" s="40"/>
      <c r="F780" s="1"/>
      <c r="G780" s="2"/>
      <c r="H780" s="2"/>
      <c r="I780" s="38"/>
      <c r="J780" s="38"/>
      <c r="K780" s="38"/>
      <c r="L780" s="38"/>
      <c r="M780" s="38"/>
      <c r="N780" s="38"/>
      <c r="O780" s="38"/>
      <c r="P780" s="38"/>
      <c r="Q780" s="38"/>
      <c r="R780" s="38"/>
      <c r="S780" s="38"/>
      <c r="T780" s="38"/>
      <c r="U780" s="38"/>
      <c r="V780" s="38"/>
      <c r="W780" s="38"/>
      <c r="Y780" s="90" t="s">
        <v>4</v>
      </c>
      <c r="Z780" s="90"/>
      <c r="AA780" s="69">
        <f>IF(SUM(S249:S282)=0,0,+(SUM(S249:S282)/AA778))</f>
        <v>0.61955942251508767</v>
      </c>
      <c r="AB780" s="78"/>
      <c r="AC780" s="78"/>
      <c r="AD780" s="78"/>
    </row>
    <row r="781" spans="1:30" ht="22.5" customHeight="1" thickBot="1" x14ac:dyDescent="0.25">
      <c r="A781" s="36"/>
      <c r="B781" s="44"/>
      <c r="C781" s="44"/>
      <c r="D781" s="44"/>
      <c r="E781" s="40"/>
      <c r="F781" s="1"/>
      <c r="G781" s="2"/>
      <c r="H781" s="2"/>
      <c r="I781" s="38"/>
      <c r="J781" s="38"/>
      <c r="K781" s="38"/>
      <c r="L781" s="38"/>
      <c r="M781" s="38"/>
      <c r="N781" s="38"/>
      <c r="O781" s="38"/>
      <c r="P781" s="38"/>
      <c r="Q781" s="38"/>
      <c r="R781" s="38"/>
      <c r="S781" s="38"/>
      <c r="T781" s="38"/>
      <c r="U781" s="38"/>
      <c r="V781" s="38"/>
      <c r="W781" s="38"/>
      <c r="Y781" s="90" t="s">
        <v>3</v>
      </c>
      <c r="Z781" s="90"/>
      <c r="AA781" s="74">
        <f>IF(SUM(R249:R282)=0,0,+(SUM(R249:R282)/AA779))</f>
        <v>0.61955942251508767</v>
      </c>
      <c r="AB781" s="78"/>
      <c r="AC781" s="78"/>
      <c r="AD781" s="78"/>
    </row>
    <row r="782" spans="1:30" ht="13.5" thickBot="1" x14ac:dyDescent="0.25">
      <c r="A782" s="36"/>
      <c r="B782" s="44"/>
      <c r="C782" s="44"/>
      <c r="D782" s="44"/>
      <c r="E782" s="40"/>
      <c r="F782" s="1"/>
      <c r="G782" s="2"/>
      <c r="H782" s="2"/>
      <c r="I782" s="38"/>
      <c r="J782" s="38"/>
      <c r="K782" s="38"/>
      <c r="L782" s="38"/>
      <c r="M782" s="38"/>
      <c r="N782" s="38"/>
      <c r="O782" s="38"/>
      <c r="P782" s="38"/>
      <c r="Q782" s="38"/>
      <c r="R782" s="38"/>
      <c r="S782" s="38"/>
      <c r="T782" s="38"/>
      <c r="U782" s="38"/>
      <c r="V782" s="38"/>
      <c r="W782" s="38"/>
      <c r="Y782" s="39"/>
      <c r="Z782" s="39"/>
      <c r="AA782" s="71"/>
      <c r="AB782" s="78"/>
      <c r="AC782" s="78"/>
      <c r="AD782" s="78"/>
    </row>
    <row r="783" spans="1:30" ht="13.5" thickBot="1" x14ac:dyDescent="0.25">
      <c r="A783" s="36"/>
      <c r="B783" s="44"/>
      <c r="C783" s="44"/>
      <c r="D783" s="44"/>
      <c r="E783" s="40"/>
      <c r="F783" s="1"/>
      <c r="G783" s="2"/>
      <c r="H783" s="2"/>
      <c r="I783" s="38"/>
      <c r="J783" s="38"/>
      <c r="K783" s="38"/>
      <c r="L783" s="38"/>
      <c r="M783" s="38"/>
      <c r="N783" s="38"/>
      <c r="O783" s="38"/>
      <c r="P783" s="38"/>
      <c r="Q783" s="38"/>
      <c r="R783" s="38"/>
      <c r="S783" s="38"/>
      <c r="T783" s="38"/>
      <c r="U783" s="38"/>
      <c r="V783" s="38"/>
      <c r="W783" s="38"/>
      <c r="Y783" s="91" t="s">
        <v>1047</v>
      </c>
      <c r="Z783" s="91"/>
      <c r="AA783" s="91"/>
      <c r="AB783" s="78"/>
      <c r="AC783" s="78"/>
      <c r="AD783" s="78"/>
    </row>
    <row r="784" spans="1:30" ht="13.5" thickBot="1" x14ac:dyDescent="0.25">
      <c r="A784" s="36"/>
      <c r="B784" s="44"/>
      <c r="C784" s="44"/>
      <c r="D784" s="44"/>
      <c r="E784" s="40"/>
      <c r="F784" s="1"/>
      <c r="G784" s="2"/>
      <c r="H784" s="2"/>
      <c r="I784" s="38"/>
      <c r="J784" s="38"/>
      <c r="K784" s="38"/>
      <c r="L784" s="38"/>
      <c r="M784" s="38"/>
      <c r="N784" s="38"/>
      <c r="O784" s="38"/>
      <c r="P784" s="38"/>
      <c r="Q784" s="38"/>
      <c r="R784" s="38"/>
      <c r="S784" s="38"/>
      <c r="T784" s="38"/>
      <c r="U784" s="38"/>
      <c r="V784" s="38"/>
      <c r="W784" s="38"/>
      <c r="Y784" s="91"/>
      <c r="Z784" s="91"/>
      <c r="AA784" s="91"/>
      <c r="AB784" s="78"/>
      <c r="AC784" s="78"/>
      <c r="AD784" s="78"/>
    </row>
    <row r="785" spans="1:30" ht="22.5" customHeight="1" thickBot="1" x14ac:dyDescent="0.25">
      <c r="A785" s="36"/>
      <c r="B785" s="44"/>
      <c r="C785" s="44"/>
      <c r="D785" s="44"/>
      <c r="E785" s="40"/>
      <c r="F785" s="1"/>
      <c r="G785" s="2"/>
      <c r="H785" s="2"/>
      <c r="I785" s="38"/>
      <c r="J785" s="38"/>
      <c r="K785" s="38"/>
      <c r="L785" s="38"/>
      <c r="M785" s="38"/>
      <c r="N785" s="38"/>
      <c r="O785" s="38"/>
      <c r="P785" s="38"/>
      <c r="Q785" s="38"/>
      <c r="R785" s="38"/>
      <c r="S785" s="38"/>
      <c r="T785" s="38"/>
      <c r="U785" s="38"/>
      <c r="V785" s="38"/>
      <c r="W785" s="38"/>
      <c r="Y785" s="90" t="s">
        <v>1</v>
      </c>
      <c r="Z785" s="90"/>
      <c r="AA785" s="68">
        <f>SUM(T283:T286)</f>
        <v>25.142857142857142</v>
      </c>
      <c r="AB785" s="78"/>
      <c r="AC785" s="78"/>
      <c r="AD785" s="78"/>
    </row>
    <row r="786" spans="1:30" ht="22.5" customHeight="1" thickBot="1" x14ac:dyDescent="0.25">
      <c r="A786" s="36"/>
      <c r="B786" s="44"/>
      <c r="C786" s="44"/>
      <c r="D786" s="44"/>
      <c r="E786" s="40"/>
      <c r="F786" s="1"/>
      <c r="G786" s="2"/>
      <c r="H786" s="2"/>
      <c r="I786" s="38"/>
      <c r="J786" s="38"/>
      <c r="K786" s="38"/>
      <c r="L786" s="38"/>
      <c r="M786" s="38"/>
      <c r="N786" s="38"/>
      <c r="O786" s="38"/>
      <c r="P786" s="38"/>
      <c r="Q786" s="38"/>
      <c r="R786" s="38"/>
      <c r="S786" s="38"/>
      <c r="T786" s="38"/>
      <c r="U786" s="38"/>
      <c r="V786" s="38"/>
      <c r="W786" s="38"/>
      <c r="Y786" s="90" t="s">
        <v>2</v>
      </c>
      <c r="Z786" s="90"/>
      <c r="AA786" s="68">
        <f>SUM(N283:N286)</f>
        <v>25.142857142857142</v>
      </c>
      <c r="AB786" s="78"/>
      <c r="AC786" s="78"/>
      <c r="AD786" s="78"/>
    </row>
    <row r="787" spans="1:30" ht="22.5" customHeight="1" thickBot="1" x14ac:dyDescent="0.25">
      <c r="A787" s="36"/>
      <c r="B787" s="44"/>
      <c r="C787" s="44"/>
      <c r="D787" s="44"/>
      <c r="E787" s="40"/>
      <c r="F787" s="1"/>
      <c r="G787" s="2"/>
      <c r="H787" s="2"/>
      <c r="I787" s="38"/>
      <c r="J787" s="38"/>
      <c r="K787" s="38"/>
      <c r="L787" s="38"/>
      <c r="M787" s="38"/>
      <c r="N787" s="38"/>
      <c r="O787" s="38"/>
      <c r="P787" s="38"/>
      <c r="Q787" s="38"/>
      <c r="R787" s="38"/>
      <c r="S787" s="38"/>
      <c r="T787" s="38"/>
      <c r="U787" s="38"/>
      <c r="V787" s="38"/>
      <c r="W787" s="38"/>
      <c r="Y787" s="90" t="s">
        <v>4</v>
      </c>
      <c r="Z787" s="90"/>
      <c r="AA787" s="69">
        <f>IF(SUM(S283:S286)=0,0,+(SUM(S283:S286)/AA785))</f>
        <v>0.54999999999999993</v>
      </c>
      <c r="AB787" s="78"/>
      <c r="AC787" s="78"/>
      <c r="AD787" s="78"/>
    </row>
    <row r="788" spans="1:30" ht="22.5" customHeight="1" thickBot="1" x14ac:dyDescent="0.25">
      <c r="A788" s="36"/>
      <c r="B788" s="44"/>
      <c r="C788" s="44"/>
      <c r="D788" s="44"/>
      <c r="E788" s="40"/>
      <c r="F788" s="1"/>
      <c r="G788" s="2"/>
      <c r="H788" s="2"/>
      <c r="I788" s="38"/>
      <c r="J788" s="38"/>
      <c r="K788" s="38"/>
      <c r="L788" s="38"/>
      <c r="M788" s="38"/>
      <c r="N788" s="38"/>
      <c r="O788" s="38"/>
      <c r="P788" s="38"/>
      <c r="Q788" s="38"/>
      <c r="R788" s="38"/>
      <c r="S788" s="38"/>
      <c r="T788" s="38"/>
      <c r="U788" s="38"/>
      <c r="V788" s="38"/>
      <c r="W788" s="38"/>
      <c r="Y788" s="90" t="s">
        <v>3</v>
      </c>
      <c r="Z788" s="90"/>
      <c r="AA788" s="74">
        <f>IF(SUM(R283:R286)=0,0,+(SUM(R283:R286)/AA786))</f>
        <v>0.54999999999999993</v>
      </c>
      <c r="AB788" s="78"/>
      <c r="AC788" s="78"/>
      <c r="AD788" s="78"/>
    </row>
    <row r="789" spans="1:30" ht="13.5" thickBot="1" x14ac:dyDescent="0.25">
      <c r="A789" s="36"/>
      <c r="B789" s="44"/>
      <c r="C789" s="44"/>
      <c r="D789" s="44"/>
      <c r="E789" s="40"/>
      <c r="F789" s="1"/>
      <c r="G789" s="2"/>
      <c r="H789" s="2"/>
      <c r="I789" s="38"/>
      <c r="J789" s="38"/>
      <c r="K789" s="38"/>
      <c r="L789" s="38"/>
      <c r="M789" s="38"/>
      <c r="N789" s="38"/>
      <c r="O789" s="38"/>
      <c r="P789" s="38"/>
      <c r="Q789" s="38"/>
      <c r="R789" s="38"/>
      <c r="S789" s="38"/>
      <c r="T789" s="38"/>
      <c r="U789" s="38"/>
      <c r="V789" s="38"/>
      <c r="W789" s="38"/>
      <c r="Y789" s="39"/>
      <c r="Z789" s="39"/>
      <c r="AA789" s="71"/>
      <c r="AB789" s="78"/>
      <c r="AC789" s="78"/>
      <c r="AD789" s="78"/>
    </row>
    <row r="790" spans="1:30" ht="13.5" thickBot="1" x14ac:dyDescent="0.25">
      <c r="A790" s="36"/>
      <c r="B790" s="44"/>
      <c r="C790" s="44"/>
      <c r="D790" s="44"/>
      <c r="E790" s="40"/>
      <c r="F790" s="1"/>
      <c r="G790" s="2"/>
      <c r="H790" s="2"/>
      <c r="I790" s="38"/>
      <c r="J790" s="38"/>
      <c r="K790" s="38"/>
      <c r="L790" s="38"/>
      <c r="M790" s="38"/>
      <c r="N790" s="38"/>
      <c r="O790" s="38"/>
      <c r="P790" s="38"/>
      <c r="Q790" s="38"/>
      <c r="R790" s="38"/>
      <c r="S790" s="38"/>
      <c r="T790" s="38"/>
      <c r="U790" s="38"/>
      <c r="V790" s="38"/>
      <c r="W790" s="38"/>
      <c r="Y790" s="91" t="s">
        <v>1036</v>
      </c>
      <c r="Z790" s="91"/>
      <c r="AA790" s="91"/>
      <c r="AB790" s="78"/>
      <c r="AC790" s="78"/>
      <c r="AD790" s="78"/>
    </row>
    <row r="791" spans="1:30" ht="13.5" thickBot="1" x14ac:dyDescent="0.25">
      <c r="A791" s="36"/>
      <c r="B791" s="44"/>
      <c r="C791" s="44"/>
      <c r="D791" s="44"/>
      <c r="E791" s="40"/>
      <c r="F791" s="1"/>
      <c r="G791" s="2"/>
      <c r="H791" s="2"/>
      <c r="I791" s="38"/>
      <c r="J791" s="38"/>
      <c r="K791" s="38"/>
      <c r="L791" s="38"/>
      <c r="M791" s="38"/>
      <c r="N791" s="38"/>
      <c r="O791" s="38"/>
      <c r="P791" s="38"/>
      <c r="Q791" s="38"/>
      <c r="R791" s="38"/>
      <c r="S791" s="38"/>
      <c r="T791" s="38"/>
      <c r="U791" s="38"/>
      <c r="V791" s="38"/>
      <c r="W791" s="38"/>
      <c r="Y791" s="91"/>
      <c r="Z791" s="91"/>
      <c r="AA791" s="91"/>
      <c r="AB791" s="78"/>
      <c r="AC791" s="78"/>
      <c r="AD791" s="78"/>
    </row>
    <row r="792" spans="1:30" ht="22.5" customHeight="1" thickBot="1" x14ac:dyDescent="0.25">
      <c r="A792" s="36"/>
      <c r="B792" s="44"/>
      <c r="C792" s="44"/>
      <c r="D792" s="44"/>
      <c r="E792" s="40"/>
      <c r="F792" s="1"/>
      <c r="G792" s="2"/>
      <c r="H792" s="2"/>
      <c r="I792" s="38"/>
      <c r="J792" s="38"/>
      <c r="K792" s="38"/>
      <c r="L792" s="38"/>
      <c r="M792" s="38"/>
      <c r="N792" s="38"/>
      <c r="O792" s="38"/>
      <c r="P792" s="38"/>
      <c r="Q792" s="38"/>
      <c r="R792" s="38"/>
      <c r="S792" s="38"/>
      <c r="T792" s="38"/>
      <c r="U792" s="38"/>
      <c r="V792" s="38"/>
      <c r="W792" s="38"/>
      <c r="Y792" s="90" t="s">
        <v>1</v>
      </c>
      <c r="Z792" s="90"/>
      <c r="AA792" s="68">
        <f>SUM(T287:T314)</f>
        <v>480.00000000000011</v>
      </c>
      <c r="AB792" s="78"/>
      <c r="AC792" s="78"/>
      <c r="AD792" s="78"/>
    </row>
    <row r="793" spans="1:30" ht="22.5" customHeight="1" thickBot="1" x14ac:dyDescent="0.25">
      <c r="A793" s="36"/>
      <c r="B793" s="44"/>
      <c r="C793" s="44"/>
      <c r="D793" s="44"/>
      <c r="E793" s="40"/>
      <c r="F793" s="1"/>
      <c r="G793" s="2"/>
      <c r="H793" s="2"/>
      <c r="I793" s="38"/>
      <c r="J793" s="38"/>
      <c r="K793" s="38"/>
      <c r="L793" s="38"/>
      <c r="M793" s="38"/>
      <c r="N793" s="38"/>
      <c r="O793" s="38"/>
      <c r="P793" s="38"/>
      <c r="Q793" s="38"/>
      <c r="R793" s="38"/>
      <c r="S793" s="38"/>
      <c r="T793" s="38"/>
      <c r="U793" s="38"/>
      <c r="V793" s="38"/>
      <c r="W793" s="38"/>
      <c r="Y793" s="90" t="s">
        <v>2</v>
      </c>
      <c r="Z793" s="90"/>
      <c r="AA793" s="68">
        <f>SUM(N287:N314)</f>
        <v>480.00000000000011</v>
      </c>
      <c r="AB793" s="78"/>
      <c r="AC793" s="78"/>
      <c r="AD793" s="78"/>
    </row>
    <row r="794" spans="1:30" ht="22.5" customHeight="1" thickBot="1" x14ac:dyDescent="0.25">
      <c r="A794" s="36"/>
      <c r="B794" s="44"/>
      <c r="C794" s="44"/>
      <c r="D794" s="44"/>
      <c r="E794" s="40"/>
      <c r="F794" s="1"/>
      <c r="G794" s="2"/>
      <c r="H794" s="2"/>
      <c r="I794" s="38"/>
      <c r="J794" s="38"/>
      <c r="K794" s="38"/>
      <c r="L794" s="38"/>
      <c r="M794" s="38"/>
      <c r="N794" s="38"/>
      <c r="O794" s="38"/>
      <c r="P794" s="38"/>
      <c r="Q794" s="38"/>
      <c r="R794" s="38"/>
      <c r="S794" s="38"/>
      <c r="T794" s="38"/>
      <c r="U794" s="38"/>
      <c r="V794" s="38"/>
      <c r="W794" s="38"/>
      <c r="Y794" s="90" t="s">
        <v>4</v>
      </c>
      <c r="Z794" s="90"/>
      <c r="AA794" s="69">
        <f>IF(SUM(S287:S314)=0,0,+(SUM(S287:S314)/AA792))</f>
        <v>0.32142857142857134</v>
      </c>
      <c r="AB794" s="78"/>
      <c r="AC794" s="78"/>
      <c r="AD794" s="78"/>
    </row>
    <row r="795" spans="1:30" ht="22.5" customHeight="1" thickBot="1" x14ac:dyDescent="0.25">
      <c r="A795" s="36"/>
      <c r="B795" s="44"/>
      <c r="C795" s="44"/>
      <c r="D795" s="44"/>
      <c r="E795" s="40"/>
      <c r="F795" s="1"/>
      <c r="G795" s="2"/>
      <c r="H795" s="2"/>
      <c r="I795" s="38"/>
      <c r="J795" s="38"/>
      <c r="K795" s="38"/>
      <c r="L795" s="38"/>
      <c r="M795" s="38"/>
      <c r="N795" s="38"/>
      <c r="O795" s="38"/>
      <c r="P795" s="38"/>
      <c r="Q795" s="38"/>
      <c r="R795" s="38"/>
      <c r="S795" s="38"/>
      <c r="T795" s="38"/>
      <c r="U795" s="38"/>
      <c r="V795" s="38"/>
      <c r="W795" s="38"/>
      <c r="Y795" s="90" t="s">
        <v>3</v>
      </c>
      <c r="Z795" s="90"/>
      <c r="AA795" s="74">
        <f>IF(SUM(R287:R314)=0,0,+(SUM(R287:R314)/AA793))</f>
        <v>0.32142857142857134</v>
      </c>
      <c r="AB795" s="78"/>
      <c r="AC795" s="78"/>
      <c r="AD795" s="78"/>
    </row>
    <row r="796" spans="1:30" ht="13.5" thickBot="1" x14ac:dyDescent="0.25">
      <c r="A796" s="36"/>
      <c r="B796" s="44"/>
      <c r="C796" s="44"/>
      <c r="D796" s="44"/>
      <c r="E796" s="40"/>
      <c r="F796" s="1"/>
      <c r="G796" s="2"/>
      <c r="H796" s="2"/>
      <c r="I796" s="38"/>
      <c r="J796" s="38"/>
      <c r="K796" s="38"/>
      <c r="L796" s="38"/>
      <c r="M796" s="38"/>
      <c r="N796" s="38"/>
      <c r="O796" s="38"/>
      <c r="P796" s="38"/>
      <c r="Q796" s="38"/>
      <c r="R796" s="38"/>
      <c r="S796" s="38"/>
      <c r="T796" s="38"/>
      <c r="U796" s="38"/>
      <c r="V796" s="38"/>
      <c r="W796" s="38"/>
      <c r="Y796" s="39"/>
      <c r="Z796" s="39"/>
      <c r="AA796" s="71"/>
      <c r="AB796" s="78"/>
      <c r="AC796" s="78"/>
      <c r="AD796" s="78"/>
    </row>
    <row r="797" spans="1:30" ht="13.5" thickBot="1" x14ac:dyDescent="0.25">
      <c r="A797" s="36"/>
      <c r="B797" s="44"/>
      <c r="C797" s="44"/>
      <c r="D797" s="44"/>
      <c r="E797" s="40"/>
      <c r="F797" s="1"/>
      <c r="G797" s="2"/>
      <c r="H797" s="2"/>
      <c r="I797" s="38"/>
      <c r="J797" s="38"/>
      <c r="K797" s="38"/>
      <c r="L797" s="38"/>
      <c r="M797" s="38"/>
      <c r="N797" s="38"/>
      <c r="O797" s="38"/>
      <c r="P797" s="38"/>
      <c r="Q797" s="38"/>
      <c r="R797" s="38"/>
      <c r="S797" s="38"/>
      <c r="T797" s="38"/>
      <c r="U797" s="38"/>
      <c r="V797" s="38"/>
      <c r="W797" s="38"/>
      <c r="Y797" s="91" t="s">
        <v>862</v>
      </c>
      <c r="Z797" s="91"/>
      <c r="AA797" s="91"/>
      <c r="AB797" s="78"/>
      <c r="AC797" s="78"/>
      <c r="AD797" s="78"/>
    </row>
    <row r="798" spans="1:30" ht="13.5" thickBot="1" x14ac:dyDescent="0.25">
      <c r="A798" s="36"/>
      <c r="B798" s="44"/>
      <c r="C798" s="44"/>
      <c r="D798" s="44"/>
      <c r="E798" s="40"/>
      <c r="F798" s="1"/>
      <c r="G798" s="2"/>
      <c r="H798" s="2"/>
      <c r="I798" s="38"/>
      <c r="J798" s="38"/>
      <c r="K798" s="38"/>
      <c r="L798" s="38"/>
      <c r="M798" s="38"/>
      <c r="N798" s="38"/>
      <c r="O798" s="38"/>
      <c r="P798" s="38"/>
      <c r="Q798" s="38"/>
      <c r="R798" s="38"/>
      <c r="S798" s="38"/>
      <c r="T798" s="38"/>
      <c r="U798" s="38"/>
      <c r="V798" s="38"/>
      <c r="W798" s="38"/>
      <c r="Y798" s="91"/>
      <c r="Z798" s="91"/>
      <c r="AA798" s="91"/>
      <c r="AB798" s="78"/>
      <c r="AC798" s="78"/>
      <c r="AD798" s="78"/>
    </row>
    <row r="799" spans="1:30" ht="22.5" customHeight="1" thickBot="1" x14ac:dyDescent="0.25">
      <c r="A799" s="36"/>
      <c r="B799" s="44"/>
      <c r="C799" s="44"/>
      <c r="D799" s="44"/>
      <c r="E799" s="40"/>
      <c r="F799" s="1"/>
      <c r="G799" s="2"/>
      <c r="H799" s="2"/>
      <c r="I799" s="38"/>
      <c r="J799" s="38"/>
      <c r="K799" s="38"/>
      <c r="L799" s="38"/>
      <c r="M799" s="38"/>
      <c r="N799" s="38"/>
      <c r="O799" s="38"/>
      <c r="P799" s="38"/>
      <c r="Q799" s="38"/>
      <c r="R799" s="38"/>
      <c r="S799" s="38"/>
      <c r="T799" s="38"/>
      <c r="U799" s="38"/>
      <c r="V799" s="38"/>
      <c r="W799" s="38"/>
      <c r="Y799" s="90" t="s">
        <v>1</v>
      </c>
      <c r="Z799" s="90"/>
      <c r="AA799" s="68">
        <f>SUM(T315:T319)</f>
        <v>152.42857142857142</v>
      </c>
      <c r="AB799" s="78"/>
      <c r="AC799" s="78"/>
      <c r="AD799" s="78"/>
    </row>
    <row r="800" spans="1:30" ht="22.5" customHeight="1" thickBot="1" x14ac:dyDescent="0.25">
      <c r="A800" s="36"/>
      <c r="B800" s="44"/>
      <c r="C800" s="44"/>
      <c r="D800" s="44"/>
      <c r="E800" s="40"/>
      <c r="F800" s="1"/>
      <c r="G800" s="2"/>
      <c r="H800" s="2"/>
      <c r="I800" s="38"/>
      <c r="J800" s="38"/>
      <c r="K800" s="38"/>
      <c r="L800" s="38"/>
      <c r="M800" s="38"/>
      <c r="N800" s="38"/>
      <c r="O800" s="38"/>
      <c r="P800" s="38"/>
      <c r="Q800" s="38"/>
      <c r="R800" s="38"/>
      <c r="S800" s="38"/>
      <c r="T800" s="38"/>
      <c r="U800" s="38"/>
      <c r="V800" s="38"/>
      <c r="W800" s="38"/>
      <c r="Y800" s="90" t="s">
        <v>2</v>
      </c>
      <c r="Z800" s="90"/>
      <c r="AA800" s="68">
        <f>SUM(N315:N319)</f>
        <v>152.42857142857142</v>
      </c>
      <c r="AB800" s="78"/>
      <c r="AC800" s="78"/>
      <c r="AD800" s="78"/>
    </row>
    <row r="801" spans="1:32" ht="22.5" customHeight="1" thickBot="1" x14ac:dyDescent="0.25">
      <c r="A801" s="36"/>
      <c r="B801" s="44"/>
      <c r="C801" s="44"/>
      <c r="D801" s="44"/>
      <c r="E801" s="40"/>
      <c r="F801" s="1"/>
      <c r="G801" s="2"/>
      <c r="H801" s="2"/>
      <c r="I801" s="38"/>
      <c r="J801" s="38"/>
      <c r="K801" s="38"/>
      <c r="L801" s="38"/>
      <c r="M801" s="38"/>
      <c r="N801" s="38"/>
      <c r="O801" s="38"/>
      <c r="P801" s="38"/>
      <c r="Q801" s="38"/>
      <c r="R801" s="38"/>
      <c r="S801" s="38"/>
      <c r="T801" s="38"/>
      <c r="U801" s="38"/>
      <c r="V801" s="38"/>
      <c r="W801" s="38"/>
      <c r="Y801" s="90" t="s">
        <v>4</v>
      </c>
      <c r="Z801" s="90"/>
      <c r="AA801" s="69">
        <f>IF(SUM(S315:S319)=0,0,+(SUM(S315:S319)/AA799))</f>
        <v>6.8416119962511721E-2</v>
      </c>
      <c r="AB801" s="78"/>
      <c r="AC801" s="78"/>
      <c r="AD801" s="78"/>
    </row>
    <row r="802" spans="1:32" ht="22.5" customHeight="1" thickBot="1" x14ac:dyDescent="0.25">
      <c r="A802" s="36"/>
      <c r="B802" s="44"/>
      <c r="C802" s="44"/>
      <c r="D802" s="44"/>
      <c r="E802" s="40"/>
      <c r="F802" s="1"/>
      <c r="G802" s="2"/>
      <c r="H802" s="2"/>
      <c r="I802" s="38"/>
      <c r="J802" s="38"/>
      <c r="K802" s="38"/>
      <c r="L802" s="38"/>
      <c r="M802" s="38"/>
      <c r="N802" s="38"/>
      <c r="O802" s="38"/>
      <c r="P802" s="38"/>
      <c r="Q802" s="38"/>
      <c r="R802" s="38"/>
      <c r="S802" s="38"/>
      <c r="T802" s="38"/>
      <c r="U802" s="38"/>
      <c r="V802" s="38"/>
      <c r="W802" s="38"/>
      <c r="Y802" s="90" t="s">
        <v>3</v>
      </c>
      <c r="Z802" s="90"/>
      <c r="AA802" s="74">
        <f>IF(SUM(R315:R319)=0,0,+(SUM(R315:R319)/AA800))</f>
        <v>6.8416119962511721E-2</v>
      </c>
      <c r="AB802" s="78"/>
      <c r="AC802" s="78"/>
      <c r="AD802" s="78"/>
    </row>
    <row r="803" spans="1:32" ht="15.75" customHeight="1" thickBot="1" x14ac:dyDescent="0.25">
      <c r="A803" s="36"/>
      <c r="B803" s="44"/>
      <c r="C803" s="44"/>
      <c r="D803" s="44"/>
      <c r="E803" s="40"/>
      <c r="F803" s="1"/>
      <c r="G803" s="2"/>
      <c r="H803" s="2"/>
      <c r="I803" s="38"/>
      <c r="J803" s="38"/>
      <c r="K803" s="38"/>
      <c r="L803" s="38"/>
      <c r="M803" s="38"/>
      <c r="N803" s="38"/>
      <c r="O803" s="38"/>
      <c r="P803" s="38"/>
      <c r="Q803" s="38"/>
      <c r="R803" s="38"/>
      <c r="S803" s="38"/>
      <c r="T803" s="38"/>
      <c r="U803" s="38"/>
      <c r="V803" s="38"/>
      <c r="W803" s="38"/>
      <c r="Y803" s="39"/>
      <c r="Z803" s="39"/>
      <c r="AA803" s="71"/>
      <c r="AB803" s="78"/>
      <c r="AC803" s="78"/>
      <c r="AD803" s="78"/>
    </row>
    <row r="804" spans="1:32" ht="13.5" thickBot="1" x14ac:dyDescent="0.25">
      <c r="A804" s="36"/>
      <c r="B804" s="44"/>
      <c r="C804" s="44"/>
      <c r="D804" s="44"/>
      <c r="E804" s="40"/>
      <c r="F804" s="1"/>
      <c r="G804" s="2"/>
      <c r="H804" s="2"/>
      <c r="I804" s="38"/>
      <c r="J804" s="38"/>
      <c r="K804" s="38"/>
      <c r="L804" s="38"/>
      <c r="M804" s="38"/>
      <c r="N804" s="38"/>
      <c r="O804" s="38"/>
      <c r="P804" s="38"/>
      <c r="Q804" s="38"/>
      <c r="R804" s="38"/>
      <c r="S804" s="38"/>
      <c r="T804" s="38"/>
      <c r="U804" s="38"/>
      <c r="V804" s="38"/>
      <c r="W804" s="38"/>
      <c r="Y804" s="91" t="s">
        <v>823</v>
      </c>
      <c r="Z804" s="91"/>
      <c r="AA804" s="91"/>
      <c r="AB804" s="78"/>
      <c r="AC804" s="78"/>
      <c r="AD804" s="78"/>
    </row>
    <row r="805" spans="1:32" ht="13.5" thickBot="1" x14ac:dyDescent="0.25">
      <c r="A805" s="36"/>
      <c r="B805" s="44"/>
      <c r="C805" s="44"/>
      <c r="D805" s="44"/>
      <c r="E805" s="40"/>
      <c r="F805" s="1"/>
      <c r="G805" s="2"/>
      <c r="H805" s="2"/>
      <c r="I805" s="38"/>
      <c r="J805" s="38"/>
      <c r="K805" s="38"/>
      <c r="L805" s="38"/>
      <c r="M805" s="38"/>
      <c r="N805" s="38"/>
      <c r="O805" s="38"/>
      <c r="P805" s="38"/>
      <c r="Q805" s="38"/>
      <c r="R805" s="38"/>
      <c r="S805" s="38"/>
      <c r="T805" s="38"/>
      <c r="U805" s="38"/>
      <c r="V805" s="38"/>
      <c r="W805" s="38"/>
      <c r="Y805" s="91"/>
      <c r="Z805" s="91"/>
      <c r="AA805" s="91"/>
      <c r="AB805" s="78"/>
      <c r="AC805" s="78"/>
      <c r="AD805" s="78"/>
    </row>
    <row r="806" spans="1:32" ht="22.5" customHeight="1" thickBot="1" x14ac:dyDescent="0.25">
      <c r="A806" s="36"/>
      <c r="B806" s="44"/>
      <c r="C806" s="44"/>
      <c r="D806" s="44"/>
      <c r="E806" s="40"/>
      <c r="F806" s="1"/>
      <c r="G806" s="2"/>
      <c r="H806" s="2"/>
      <c r="I806" s="38"/>
      <c r="J806" s="38"/>
      <c r="K806" s="38"/>
      <c r="L806" s="38"/>
      <c r="M806" s="38"/>
      <c r="N806" s="38"/>
      <c r="O806" s="38"/>
      <c r="P806" s="38"/>
      <c r="Q806" s="38"/>
      <c r="R806" s="38"/>
      <c r="S806" s="38"/>
      <c r="T806" s="38"/>
      <c r="U806" s="38"/>
      <c r="V806" s="38"/>
      <c r="W806" s="38"/>
      <c r="Y806" s="90" t="s">
        <v>1</v>
      </c>
      <c r="Z806" s="90"/>
      <c r="AA806" s="68">
        <f>SUM(T320:T354)</f>
        <v>1091.2857142857144</v>
      </c>
      <c r="AB806" s="78"/>
      <c r="AC806" s="78"/>
      <c r="AD806" s="78"/>
    </row>
    <row r="807" spans="1:32" ht="22.5" customHeight="1" thickBot="1" x14ac:dyDescent="0.25">
      <c r="Y807" s="90" t="s">
        <v>2</v>
      </c>
      <c r="Z807" s="90"/>
      <c r="AA807" s="68">
        <f>SUM(N320:N354)</f>
        <v>1091.2857142857144</v>
      </c>
      <c r="AF807" s="43"/>
    </row>
    <row r="808" spans="1:32" ht="22.5" customHeight="1" thickBot="1" x14ac:dyDescent="0.25">
      <c r="Y808" s="90" t="s">
        <v>4</v>
      </c>
      <c r="Z808" s="90"/>
      <c r="AA808" s="69">
        <f>IF(SUM(S320:S354)=0,0,+(SUM(S320:S354)/AA806))</f>
        <v>0.97984029323209842</v>
      </c>
      <c r="AF808" s="43"/>
    </row>
    <row r="809" spans="1:32" ht="22.5" customHeight="1" thickBot="1" x14ac:dyDescent="0.25">
      <c r="Y809" s="90" t="s">
        <v>3</v>
      </c>
      <c r="Z809" s="90"/>
      <c r="AA809" s="74">
        <f>IF(SUM(R320:R354)=0,0,+(SUM(R320:R354)/AA807))</f>
        <v>0.97984029323209842</v>
      </c>
      <c r="AF809" s="43"/>
    </row>
    <row r="810" spans="1:32" ht="13.5" thickBot="1" x14ac:dyDescent="0.25"/>
    <row r="811" spans="1:32" ht="13.5" thickBot="1" x14ac:dyDescent="0.25">
      <c r="Y811" s="91" t="s">
        <v>745</v>
      </c>
      <c r="Z811" s="91"/>
      <c r="AA811" s="91"/>
    </row>
    <row r="812" spans="1:32" ht="13.5" thickBot="1" x14ac:dyDescent="0.25">
      <c r="Y812" s="91"/>
      <c r="Z812" s="91"/>
      <c r="AA812" s="91"/>
    </row>
    <row r="813" spans="1:32" ht="22.5" customHeight="1" thickBot="1" x14ac:dyDescent="0.25">
      <c r="Y813" s="90" t="s">
        <v>1</v>
      </c>
      <c r="Z813" s="90"/>
      <c r="AA813" s="68">
        <f>SUM(T355:T358)</f>
        <v>206.14285714285714</v>
      </c>
    </row>
    <row r="814" spans="1:32" ht="22.5" customHeight="1" thickBot="1" x14ac:dyDescent="0.25">
      <c r="Y814" s="90" t="s">
        <v>2</v>
      </c>
      <c r="Z814" s="90"/>
      <c r="AA814" s="68">
        <f>SUM(N355:N358)</f>
        <v>206.14285714285714</v>
      </c>
    </row>
    <row r="815" spans="1:32" ht="22.5" customHeight="1" thickBot="1" x14ac:dyDescent="0.25">
      <c r="Y815" s="90" t="s">
        <v>4</v>
      </c>
      <c r="Z815" s="90"/>
      <c r="AA815" s="69">
        <f>IF(SUM(S355:S358)=0,0,+(SUM(S355:S358)/AA813))</f>
        <v>0.9494109494109495</v>
      </c>
    </row>
    <row r="816" spans="1:32" ht="22.5" customHeight="1" thickBot="1" x14ac:dyDescent="0.25">
      <c r="Y816" s="90" t="s">
        <v>3</v>
      </c>
      <c r="Z816" s="90"/>
      <c r="AA816" s="74">
        <f>IF(SUM(R355:R358)=0,0,+(SUM(R355:R358)/AA814))</f>
        <v>0.9494109494109495</v>
      </c>
    </row>
    <row r="817" spans="25:27" ht="13.5" thickBot="1" x14ac:dyDescent="0.25"/>
    <row r="818" spans="25:27" ht="13.5" thickBot="1" x14ac:dyDescent="0.25">
      <c r="Y818" s="91" t="s">
        <v>746</v>
      </c>
      <c r="Z818" s="91"/>
      <c r="AA818" s="91"/>
    </row>
    <row r="819" spans="25:27" ht="13.5" thickBot="1" x14ac:dyDescent="0.25">
      <c r="Y819" s="91"/>
      <c r="Z819" s="91"/>
      <c r="AA819" s="91"/>
    </row>
    <row r="820" spans="25:27" ht="22.5" customHeight="1" thickBot="1" x14ac:dyDescent="0.25">
      <c r="Y820" s="90" t="s">
        <v>1</v>
      </c>
      <c r="Z820" s="90"/>
      <c r="AA820" s="68">
        <f>SUM(T359:T412)</f>
        <v>1621.4285714285716</v>
      </c>
    </row>
    <row r="821" spans="25:27" ht="22.5" customHeight="1" thickBot="1" x14ac:dyDescent="0.25">
      <c r="Y821" s="90" t="s">
        <v>2</v>
      </c>
      <c r="Z821" s="90"/>
      <c r="AA821" s="68">
        <f>SUM(N359:N412)</f>
        <v>1621.4285714285716</v>
      </c>
    </row>
    <row r="822" spans="25:27" ht="22.5" customHeight="1" thickBot="1" x14ac:dyDescent="0.25">
      <c r="Y822" s="90" t="s">
        <v>4</v>
      </c>
      <c r="Z822" s="90"/>
      <c r="AA822" s="69">
        <f>IF(SUM(S359:S412)=0,0,+(SUM(S359:S412)/AA820))</f>
        <v>0.78141938325991178</v>
      </c>
    </row>
    <row r="823" spans="25:27" ht="22.5" customHeight="1" thickBot="1" x14ac:dyDescent="0.25">
      <c r="Y823" s="90" t="s">
        <v>3</v>
      </c>
      <c r="Z823" s="90"/>
      <c r="AA823" s="74">
        <f>IF(SUM(R359:R412)=0,0,+(SUM(R359:R412)/AA821))</f>
        <v>0.78141938325991178</v>
      </c>
    </row>
    <row r="824" spans="25:27" ht="13.5" thickBot="1" x14ac:dyDescent="0.25"/>
    <row r="825" spans="25:27" ht="13.5" thickBot="1" x14ac:dyDescent="0.25">
      <c r="Y825" s="91" t="s">
        <v>747</v>
      </c>
      <c r="Z825" s="91"/>
      <c r="AA825" s="91"/>
    </row>
    <row r="826" spans="25:27" ht="13.5" thickBot="1" x14ac:dyDescent="0.25">
      <c r="Y826" s="91"/>
      <c r="Z826" s="91"/>
      <c r="AA826" s="91"/>
    </row>
    <row r="827" spans="25:27" ht="22.5" customHeight="1" thickBot="1" x14ac:dyDescent="0.25">
      <c r="Y827" s="90" t="s">
        <v>1</v>
      </c>
      <c r="Z827" s="90"/>
      <c r="AA827" s="68">
        <f>SUM(T413:T419)</f>
        <v>91</v>
      </c>
    </row>
    <row r="828" spans="25:27" ht="22.5" customHeight="1" thickBot="1" x14ac:dyDescent="0.25">
      <c r="Y828" s="90" t="s">
        <v>2</v>
      </c>
      <c r="Z828" s="90"/>
      <c r="AA828" s="68">
        <f>SUM(N413:N419)</f>
        <v>91</v>
      </c>
    </row>
    <row r="829" spans="25:27" ht="22.5" customHeight="1" thickBot="1" x14ac:dyDescent="0.25">
      <c r="Y829" s="90" t="s">
        <v>4</v>
      </c>
      <c r="Z829" s="90"/>
      <c r="AA829" s="69">
        <f>IF(SUM(S413:S419)=0,0,+(SUM(S413:S419)/AA827))</f>
        <v>1</v>
      </c>
    </row>
    <row r="830" spans="25:27" ht="22.5" customHeight="1" thickBot="1" x14ac:dyDescent="0.25">
      <c r="Y830" s="90" t="s">
        <v>3</v>
      </c>
      <c r="Z830" s="90"/>
      <c r="AA830" s="74">
        <f>IF(SUM(R413:R419)=0,0,+(SUM(R413:R419)/AA828))</f>
        <v>1</v>
      </c>
    </row>
    <row r="831" spans="25:27" ht="13.5" thickBot="1" x14ac:dyDescent="0.25"/>
    <row r="832" spans="25:27" ht="13.5" thickBot="1" x14ac:dyDescent="0.25">
      <c r="Y832" s="91" t="s">
        <v>748</v>
      </c>
      <c r="Z832" s="91"/>
      <c r="AA832" s="91"/>
    </row>
    <row r="833" spans="25:27" ht="13.5" thickBot="1" x14ac:dyDescent="0.25">
      <c r="Y833" s="91"/>
      <c r="Z833" s="91"/>
      <c r="AA833" s="91"/>
    </row>
    <row r="834" spans="25:27" ht="22.5" customHeight="1" thickBot="1" x14ac:dyDescent="0.25">
      <c r="Y834" s="90" t="s">
        <v>1</v>
      </c>
      <c r="Z834" s="90"/>
      <c r="AA834" s="68">
        <f>SUM(T420:T443)</f>
        <v>524.71428571428567</v>
      </c>
    </row>
    <row r="835" spans="25:27" ht="22.5" customHeight="1" thickBot="1" x14ac:dyDescent="0.25">
      <c r="Y835" s="90" t="s">
        <v>2</v>
      </c>
      <c r="Z835" s="90"/>
      <c r="AA835" s="68">
        <f>SUM(N420:N443)</f>
        <v>524.71428571428567</v>
      </c>
    </row>
    <row r="836" spans="25:27" ht="22.5" customHeight="1" thickBot="1" x14ac:dyDescent="0.25">
      <c r="Y836" s="90" t="s">
        <v>4</v>
      </c>
      <c r="Z836" s="90"/>
      <c r="AA836" s="69">
        <f>IF(SUM(S420:S443)=0,0,+(SUM(S420:S443)/AA834))</f>
        <v>0.80711828205826308</v>
      </c>
    </row>
    <row r="837" spans="25:27" ht="22.5" customHeight="1" thickBot="1" x14ac:dyDescent="0.25">
      <c r="Y837" s="90" t="s">
        <v>3</v>
      </c>
      <c r="Z837" s="90"/>
      <c r="AA837" s="74">
        <f>IF(SUM(R420:R443)=0,0,+(SUM(R420:R443)/AA835))</f>
        <v>0.80711828205826308</v>
      </c>
    </row>
    <row r="838" spans="25:27" ht="13.5" thickBot="1" x14ac:dyDescent="0.25"/>
    <row r="839" spans="25:27" ht="13.5" thickBot="1" x14ac:dyDescent="0.25">
      <c r="Y839" s="91" t="s">
        <v>749</v>
      </c>
      <c r="Z839" s="91"/>
      <c r="AA839" s="91"/>
    </row>
    <row r="840" spans="25:27" ht="13.5" thickBot="1" x14ac:dyDescent="0.25">
      <c r="Y840" s="91"/>
      <c r="Z840" s="91"/>
      <c r="AA840" s="91"/>
    </row>
    <row r="841" spans="25:27" ht="22.5" customHeight="1" thickBot="1" x14ac:dyDescent="0.25">
      <c r="Y841" s="90" t="s">
        <v>1</v>
      </c>
      <c r="Z841" s="90"/>
      <c r="AA841" s="68">
        <f>SUM(T444:T447)</f>
        <v>42.142857142857146</v>
      </c>
    </row>
    <row r="842" spans="25:27" ht="22.5" customHeight="1" thickBot="1" x14ac:dyDescent="0.25">
      <c r="Y842" s="90" t="s">
        <v>2</v>
      </c>
      <c r="Z842" s="90"/>
      <c r="AA842" s="68">
        <f>SUM(N444:N447)</f>
        <v>42.142857142857146</v>
      </c>
    </row>
    <row r="843" spans="25:27" ht="22.5" customHeight="1" thickBot="1" x14ac:dyDescent="0.25">
      <c r="Y843" s="90" t="s">
        <v>4</v>
      </c>
      <c r="Z843" s="90"/>
      <c r="AA843" s="69">
        <f>IF(SUM(S444:S447)=0,0,+(SUM(S444:S447)/AA841))</f>
        <v>1</v>
      </c>
    </row>
    <row r="844" spans="25:27" ht="22.5" customHeight="1" thickBot="1" x14ac:dyDescent="0.25">
      <c r="Y844" s="90" t="s">
        <v>3</v>
      </c>
      <c r="Z844" s="90"/>
      <c r="AA844" s="74">
        <f>IF(SUM(R444:R447)=0,0,+(SUM(R444:R447)/AA842))</f>
        <v>1</v>
      </c>
    </row>
    <row r="845" spans="25:27" ht="13.5" thickBot="1" x14ac:dyDescent="0.25"/>
    <row r="846" spans="25:27" ht="13.5" thickBot="1" x14ac:dyDescent="0.25">
      <c r="Y846" s="91" t="s">
        <v>750</v>
      </c>
      <c r="Z846" s="91"/>
      <c r="AA846" s="91"/>
    </row>
    <row r="847" spans="25:27" ht="13.5" thickBot="1" x14ac:dyDescent="0.25">
      <c r="Y847" s="91"/>
      <c r="Z847" s="91"/>
      <c r="AA847" s="91"/>
    </row>
    <row r="848" spans="25:27" ht="22.5" customHeight="1" thickBot="1" x14ac:dyDescent="0.25">
      <c r="Y848" s="90" t="s">
        <v>1</v>
      </c>
      <c r="Z848" s="90"/>
      <c r="AA848" s="68">
        <f>SUM(T448:T501)</f>
        <v>1476.8571428571424</v>
      </c>
    </row>
    <row r="849" spans="25:27" ht="22.5" customHeight="1" thickBot="1" x14ac:dyDescent="0.25">
      <c r="Y849" s="90" t="s">
        <v>2</v>
      </c>
      <c r="Z849" s="90"/>
      <c r="AA849" s="68">
        <f>SUM(N448:N501)</f>
        <v>1476.8571428571424</v>
      </c>
    </row>
    <row r="850" spans="25:27" ht="22.5" customHeight="1" thickBot="1" x14ac:dyDescent="0.25">
      <c r="Y850" s="90" t="s">
        <v>4</v>
      </c>
      <c r="Z850" s="90"/>
      <c r="AA850" s="69">
        <f>IF(SUM(S448:S501)=0,0,+(SUM(S448:S501)/AA848))</f>
        <v>0.70634552137744266</v>
      </c>
    </row>
    <row r="851" spans="25:27" ht="22.5" customHeight="1" thickBot="1" x14ac:dyDescent="0.25">
      <c r="Y851" s="90" t="s">
        <v>3</v>
      </c>
      <c r="Z851" s="90"/>
      <c r="AA851" s="74">
        <f>IF(SUM(R448:R501)=0,0,+(SUM(R448:R501)/AA849))</f>
        <v>0.70634552137744266</v>
      </c>
    </row>
    <row r="852" spans="25:27" ht="13.5" thickBot="1" x14ac:dyDescent="0.25"/>
    <row r="853" spans="25:27" ht="13.5" thickBot="1" x14ac:dyDescent="0.25">
      <c r="Y853" s="91" t="s">
        <v>751</v>
      </c>
      <c r="Z853" s="91"/>
      <c r="AA853" s="91"/>
    </row>
    <row r="854" spans="25:27" ht="13.5" thickBot="1" x14ac:dyDescent="0.25">
      <c r="Y854" s="91"/>
      <c r="Z854" s="91"/>
      <c r="AA854" s="91"/>
    </row>
    <row r="855" spans="25:27" ht="22.5" customHeight="1" thickBot="1" x14ac:dyDescent="0.25">
      <c r="Y855" s="90" t="s">
        <v>1</v>
      </c>
      <c r="Z855" s="90"/>
      <c r="AA855" s="68">
        <f>SUM(T502:T577)</f>
        <v>1903.5714285714282</v>
      </c>
    </row>
    <row r="856" spans="25:27" ht="22.5" customHeight="1" thickBot="1" x14ac:dyDescent="0.25">
      <c r="Y856" s="90" t="s">
        <v>2</v>
      </c>
      <c r="Z856" s="90"/>
      <c r="AA856" s="68">
        <f>SUM(N502:N577)</f>
        <v>2189.1428571428569</v>
      </c>
    </row>
    <row r="857" spans="25:27" ht="22.5" customHeight="1" thickBot="1" x14ac:dyDescent="0.25">
      <c r="Y857" s="90" t="s">
        <v>4</v>
      </c>
      <c r="Z857" s="90"/>
      <c r="AA857" s="69">
        <f>IF(SUM(S502:S577)=0,0,+(SUM(S502:S577)/AA855))</f>
        <v>0.79410881801125721</v>
      </c>
    </row>
    <row r="858" spans="25:27" ht="22.5" customHeight="1" thickBot="1" x14ac:dyDescent="0.25">
      <c r="Y858" s="90" t="s">
        <v>3</v>
      </c>
      <c r="Z858" s="90"/>
      <c r="AA858" s="74">
        <f>IF(SUM(R502:R577)=0,0,+(SUM(R502:R577)/AA856))</f>
        <v>0.69051814147742108</v>
      </c>
    </row>
  </sheetData>
  <sheetProtection algorithmName="SHA-512" hashValue="//2FMnrYTNJjW4YRbhcAo3Wases6O9dTpiPHt5Fr9sewje4i0Wfea/Mvpd22I4bDX+lkAI0w1nOyjO7/ianmlQ==" saltValue="YNaT207WEuNd8hfSm6KSeA==" spinCount="100000" sheet="1" objects="1" scenarios="1" autoFilter="0"/>
  <autoFilter ref="A1:AA579" xr:uid="{00000000-0009-0000-0000-000002000000}"/>
  <mergeCells count="214">
    <mergeCell ref="Y795:Z795"/>
    <mergeCell ref="Y776:AA777"/>
    <mergeCell ref="Y801:Z801"/>
    <mergeCell ref="Y802:Z802"/>
    <mergeCell ref="Y806:Z806"/>
    <mergeCell ref="Y783:AA784"/>
    <mergeCell ref="Y785:Z785"/>
    <mergeCell ref="Y786:Z786"/>
    <mergeCell ref="Y787:Z787"/>
    <mergeCell ref="Y788:Z788"/>
    <mergeCell ref="Y790:AA791"/>
    <mergeCell ref="Y792:Z792"/>
    <mergeCell ref="Y793:Z793"/>
    <mergeCell ref="Y794:Z794"/>
    <mergeCell ref="Y797:AA798"/>
    <mergeCell ref="Y799:Z799"/>
    <mergeCell ref="Y800:Z800"/>
    <mergeCell ref="Y804:AA805"/>
    <mergeCell ref="Y778:Z778"/>
    <mergeCell ref="Y779:Z779"/>
    <mergeCell ref="Y780:Z780"/>
    <mergeCell ref="Y781:Z781"/>
    <mergeCell ref="Y807:Z807"/>
    <mergeCell ref="Y808:Z808"/>
    <mergeCell ref="Y823:Z823"/>
    <mergeCell ref="Y825:AA826"/>
    <mergeCell ref="Y811:AA812"/>
    <mergeCell ref="Y813:Z813"/>
    <mergeCell ref="Y814:Z814"/>
    <mergeCell ref="Y815:Z815"/>
    <mergeCell ref="Y816:Z816"/>
    <mergeCell ref="Y818:AA819"/>
    <mergeCell ref="Y820:Z820"/>
    <mergeCell ref="Y821:Z821"/>
    <mergeCell ref="Y822:Z822"/>
    <mergeCell ref="Y809:Z809"/>
    <mergeCell ref="Y858:Z858"/>
    <mergeCell ref="Y846:AA847"/>
    <mergeCell ref="Y848:Z848"/>
    <mergeCell ref="Y849:Z849"/>
    <mergeCell ref="Y850:Z850"/>
    <mergeCell ref="Y851:Z851"/>
    <mergeCell ref="Y827:Z827"/>
    <mergeCell ref="Y828:Z828"/>
    <mergeCell ref="Y829:Z829"/>
    <mergeCell ref="Y830:Z830"/>
    <mergeCell ref="Y832:AA833"/>
    <mergeCell ref="Y834:Z834"/>
    <mergeCell ref="Y835:Z835"/>
    <mergeCell ref="Y836:Z836"/>
    <mergeCell ref="Y837:Z837"/>
    <mergeCell ref="Y853:AA854"/>
    <mergeCell ref="Y855:Z855"/>
    <mergeCell ref="Y856:Z856"/>
    <mergeCell ref="Y857:Z857"/>
    <mergeCell ref="Y839:AA840"/>
    <mergeCell ref="Y841:Z841"/>
    <mergeCell ref="Y842:Z842"/>
    <mergeCell ref="Y843:Z843"/>
    <mergeCell ref="Y844:Z844"/>
    <mergeCell ref="A578:Q578"/>
    <mergeCell ref="A579:P579"/>
    <mergeCell ref="A591:E591"/>
    <mergeCell ref="F591:G591"/>
    <mergeCell ref="A588:G588"/>
    <mergeCell ref="I588:U588"/>
    <mergeCell ref="A589:E589"/>
    <mergeCell ref="F589:G589"/>
    <mergeCell ref="A587:G587"/>
    <mergeCell ref="K584:M584"/>
    <mergeCell ref="K582:M582"/>
    <mergeCell ref="K581:M581"/>
    <mergeCell ref="A590:E590"/>
    <mergeCell ref="F590:G590"/>
    <mergeCell ref="I591:W591"/>
    <mergeCell ref="K583:M583"/>
    <mergeCell ref="I589:W589"/>
    <mergeCell ref="I590:W590"/>
    <mergeCell ref="Y732:Z732"/>
    <mergeCell ref="Y746:Z746"/>
    <mergeCell ref="Y743:Z743"/>
    <mergeCell ref="Y744:Z744"/>
    <mergeCell ref="Y745:Z745"/>
    <mergeCell ref="Y734:AA735"/>
    <mergeCell ref="Y736:Z736"/>
    <mergeCell ref="Y737:Z737"/>
    <mergeCell ref="Y738:Z738"/>
    <mergeCell ref="Y739:Z739"/>
    <mergeCell ref="Y706:AA707"/>
    <mergeCell ref="Y708:Z708"/>
    <mergeCell ref="Y709:Z709"/>
    <mergeCell ref="Y710:Z710"/>
    <mergeCell ref="Y729:Z729"/>
    <mergeCell ref="Y730:Z730"/>
    <mergeCell ref="Y713:AA714"/>
    <mergeCell ref="Y715:Z715"/>
    <mergeCell ref="Y731:Z731"/>
    <mergeCell ref="Y587:AA588"/>
    <mergeCell ref="Y589:Z589"/>
    <mergeCell ref="Y774:Z774"/>
    <mergeCell ref="Y716:Z716"/>
    <mergeCell ref="Y717:Z717"/>
    <mergeCell ref="Y718:Z718"/>
    <mergeCell ref="Y720:AA721"/>
    <mergeCell ref="Y722:Z722"/>
    <mergeCell ref="Y723:Z723"/>
    <mergeCell ref="Y724:Z724"/>
    <mergeCell ref="Y697:Z697"/>
    <mergeCell ref="Y699:AA700"/>
    <mergeCell ref="Y701:Z701"/>
    <mergeCell ref="Y702:Z702"/>
    <mergeCell ref="Y703:Z703"/>
    <mergeCell ref="Y704:Z704"/>
    <mergeCell ref="Y694:Z694"/>
    <mergeCell ref="Y695:Z695"/>
    <mergeCell ref="Y696:Z696"/>
    <mergeCell ref="Y764:Z764"/>
    <mergeCell ref="Y711:Z711"/>
    <mergeCell ref="Y725:Z725"/>
    <mergeCell ref="Y727:AA728"/>
    <mergeCell ref="Y741:AA742"/>
    <mergeCell ref="Y771:Z771"/>
    <mergeCell ref="Y772:Z772"/>
    <mergeCell ref="Y773:Z773"/>
    <mergeCell ref="Y755:AA756"/>
    <mergeCell ref="Y748:AA749"/>
    <mergeCell ref="Y750:Z750"/>
    <mergeCell ref="Y751:Z751"/>
    <mergeCell ref="Y752:Z752"/>
    <mergeCell ref="Y753:Z753"/>
    <mergeCell ref="Y757:Z757"/>
    <mergeCell ref="Y758:Z758"/>
    <mergeCell ref="Y759:Z759"/>
    <mergeCell ref="Y760:Z760"/>
    <mergeCell ref="Y762:AA763"/>
    <mergeCell ref="Y765:Z765"/>
    <mergeCell ref="Y766:Z766"/>
    <mergeCell ref="Y767:Z767"/>
    <mergeCell ref="Y769:AA770"/>
    <mergeCell ref="Y648:Z648"/>
    <mergeCell ref="Y688:Z688"/>
    <mergeCell ref="Y689:Z689"/>
    <mergeCell ref="Y690:Z690"/>
    <mergeCell ref="Y692:AA693"/>
    <mergeCell ref="Y664:AA665"/>
    <mergeCell ref="Y666:Z666"/>
    <mergeCell ref="Y667:Z667"/>
    <mergeCell ref="Y668:Z668"/>
    <mergeCell ref="Y669:Z669"/>
    <mergeCell ref="Y671:AA672"/>
    <mergeCell ref="Y673:Z673"/>
    <mergeCell ref="Y674:Z674"/>
    <mergeCell ref="Y675:Z675"/>
    <mergeCell ref="Y676:Z676"/>
    <mergeCell ref="Y678:AA679"/>
    <mergeCell ref="Y680:Z680"/>
    <mergeCell ref="Y681:Z681"/>
    <mergeCell ref="Y682:Z682"/>
    <mergeCell ref="Y683:Z683"/>
    <mergeCell ref="Y687:Z687"/>
    <mergeCell ref="Y685:AA686"/>
    <mergeCell ref="Y636:AA637"/>
    <mergeCell ref="Y638:Z638"/>
    <mergeCell ref="Y639:Z639"/>
    <mergeCell ref="Y640:Z640"/>
    <mergeCell ref="Y641:Z641"/>
    <mergeCell ref="Y643:AA644"/>
    <mergeCell ref="Y645:Z645"/>
    <mergeCell ref="Y646:Z646"/>
    <mergeCell ref="Y647:Z647"/>
    <mergeCell ref="Y590:Z590"/>
    <mergeCell ref="Y592:Z592"/>
    <mergeCell ref="Y591:Z591"/>
    <mergeCell ref="Y622:AA623"/>
    <mergeCell ref="Y624:Z624"/>
    <mergeCell ref="Y625:Z625"/>
    <mergeCell ref="Y626:Z626"/>
    <mergeCell ref="Y627:Z627"/>
    <mergeCell ref="Y608:AA609"/>
    <mergeCell ref="Y610:Z610"/>
    <mergeCell ref="Y601:AA602"/>
    <mergeCell ref="Y603:Z603"/>
    <mergeCell ref="Y604:Z604"/>
    <mergeCell ref="Y605:Z605"/>
    <mergeCell ref="Y606:Z606"/>
    <mergeCell ref="Y594:AA595"/>
    <mergeCell ref="Y596:Z596"/>
    <mergeCell ref="Y597:Z597"/>
    <mergeCell ref="Y598:Z598"/>
    <mergeCell ref="Y599:Z599"/>
    <mergeCell ref="I592:W592"/>
    <mergeCell ref="Y657:AA658"/>
    <mergeCell ref="Y659:Z659"/>
    <mergeCell ref="Y660:Z660"/>
    <mergeCell ref="Y661:Z661"/>
    <mergeCell ref="Y662:Z662"/>
    <mergeCell ref="Y611:Z611"/>
    <mergeCell ref="Y612:Z612"/>
    <mergeCell ref="Y613:Z613"/>
    <mergeCell ref="Y615:AA616"/>
    <mergeCell ref="Y617:Z617"/>
    <mergeCell ref="Y618:Z618"/>
    <mergeCell ref="Y619:Z619"/>
    <mergeCell ref="Y620:Z620"/>
    <mergeCell ref="Y629:AA630"/>
    <mergeCell ref="Y631:Z631"/>
    <mergeCell ref="Y632:Z632"/>
    <mergeCell ref="Y633:Z633"/>
    <mergeCell ref="Y634:Z634"/>
    <mergeCell ref="Y650:AA651"/>
    <mergeCell ref="Y652:Z652"/>
    <mergeCell ref="Y653:Z653"/>
    <mergeCell ref="Y654:Z654"/>
    <mergeCell ref="Y655:Z655"/>
  </mergeCells>
  <phoneticPr fontId="7" type="noConversion"/>
  <conditionalFormatting sqref="L359:M359 E532:G533 N532:N537 N452 E452:G452 E459:G459 N463 E463:G463 E481:G481 N481 N428 E428:G428 E447:G447 E372:G372 E381:G383 L376:M376 L407:M408 L373:N375 L380:M380 N568:N570 H573:J575 N392 E392:H392 N394 E394:H394 E359:J359 Y845:AA845 E523 G523:J523 A581:K584 E355:K356 E429:J437 L429:N437 E357:I357 E358:K358 O357:O359 L361:M362 E373:J376 E393:G393 I393:J393 L393:N393 E524:J531 H562:J567 F438:G438 D497:J497 H496:J496 H498:J498 D499:J499 I500:J500 F325:G327 F329:G333 F335:G335 F337:G337 F339:G339 F341:G341 F343:G343 F345:G351 D562:D575 E265:E267 O267 E377:G379 E231:E232 C220:M230 X220 E183:E202 H182:M202 D233:E234 F236:G237 H293:H300 I293:I296 H301:I301 E287:E314 F321:I321 F322:G323 L395:N400 D401:J406 L453:N458 E453:J458 E460:J462 L460:N462 E464:J480 L464:N480 E482:J491 L482:N491 C182:C219 U156:U181 AB811:XFD816 AB818:XFD823 AB825:XFD830 AB832:XFD837 AB839:XFD858 AB586:XFD588 AB804:XFD809 AB797:XFD802 AB790:XFD795 AB783:XFD788 AB776:XFD781 AB769:XFD774 AB755:XFD760 AB762:XFD767 AB748:XFD753 AB741:XFD746 AB734:XFD739 AB713:XFD718 AB720:XFD725 AB727:XFD732 AB706:XFD711 AB699:XFD704 G258:G259 E395:J400 O182 O220 O415 L406:O406 L405:N405 O428:O429 N447:O447 L504:N504 L509:N509 L513:N513 O225 L370:N371 L404:O404 L403:N403 O420:O426 O475:O481 O184:O190 O193:O196 O199:O202 O373:O374 O376 O384 L401:O402 O431:O434 O437 O439:O443 O448:O457 O461:O469 O483:O484 L505:O508 L562:O563 O471:O472 L573:O574 O489 L494:N494 L501:N501 L575:N575 C138:C155 C156:E181 AB692:XFD697 E138:E155 H257:I257 E257:E259 P257 A1:XFD1 AB685:XFD690 X137:X181 O137 C117:C136 C137:K137 C103:C114 AB664:XFD669 AB671:XFD676 AB678:XFD683 AB657:XFD662 L554:M554 O565:O570 L565:N567 L564:M564 C100:C101 AB650:XFD655 E235:E240 O233:O241 G240 E246 C231:C246 C247:G248 K247:K248 O249:O254 E261:G262 D269:G269 D273:G273 O275:O279 E275:G275 E281:G282 C249:C282 D285:E286 H285:H286 I285 O282:O286 E315:M319 E320:E322 O315:O322 D315:D322 O353:O354 F353:G354 E351:E354 D351:D359 X233:X355 L363:O369 E361:J371 E380:J380 O386:O394 E384:J391 L384:N391 D361:D400 E407:J427 L409:N427 O407:O412 D407:D437 E439:J446 L439:N446 E448:J451 L448:N451 X359:X449 Q220:W449 N459:O459 D439:D491 L492:O493 L495:O500 D492:J495 E501:J509 L502:O503 E510:G512 N510:N512 E513:J522 L514:O531 H538:J554 O533:O553 L538:N553 D501:D557 C285:C575 Q451:X549 X577 L577:O577 H577:J577 C577:D577 C48:C67 C69:C97 E48:E67 AB636:XFD641 AB643:XFD648 AB629:XFD634 AF2:XFD577 AB622:XFD627 AB615:XFD620 AB608:XFD613 AB601:XFD606 N555:O557 Q550:W577 X550:X575 AB594:XFD599 M352:P352 A811:X816 A818:X823 A825:X830 A832:X837 A839:X858 A586:X588 A804:X809 A797:X802 A790:X795 A783:X788 A776:X781 A769:X774 A755:X760 A762:X767 A748:X753 A741:X746 A734:X739 A713:X718 A720:X725 A727:X732 A706:X711 A699:X704 A578:XFD580 A859:XFD1048576 A817:XFD817 A824:XFD824 A831:XFD831 A838:XFD838 A810:XFD810 A803:XFD803 A585:XFD585 N581:XFD584 A796:XFD796 A789:XFD789 A782:XFD782 A775:XFD775 A761:XFD761 A768:XFD768 A754:XFD754 A747:XFD747 A740:XFD740 A719:XFD719 A726:XFD726 A733:XFD733 A712:XFD712 A705:XFD705 A692:X697 A698:XFD698 A691:XFD691 A685:X690 A670:XFD670 A664:X669 A677:XFD677 A671:X676 A678:X683 A684:XFD684 A657:X662 A663:XFD663 A650:X655 A656:XFD656 A589:XFD593 A642:XFD642 A636:X641 A649:XFD649 A643:X648 A635:XFD635 A629:X634 A628:XFD628 A622:X627 A621:XFD621 A615:X620 A608:X613 A614:XFD614 A607:XFD607 A601:X606 A594:X599 A600:XFD600 Q68:W68 Q2:AA7 Q8:X67">
    <cfRule type="containsErrors" dxfId="1402" priority="4264">
      <formula>ISERROR(A1)</formula>
    </cfRule>
  </conditionalFormatting>
  <conditionalFormatting sqref="N361:N362 N379 N407 N233:N242 P234:P240 P284:P286 N247:N319 P360:P366 P368:P437 P439:P458 P460:P494 P501:P543 P577 P48:P67 P545:P555">
    <cfRule type="cellIs" dxfId="1401" priority="4246" operator="equal">
      <formula>0</formula>
    </cfRule>
  </conditionalFormatting>
  <conditionalFormatting sqref="N359">
    <cfRule type="cellIs" dxfId="1400" priority="4261" operator="equal">
      <formula>0</formula>
    </cfRule>
  </conditionalFormatting>
  <conditionalFormatting sqref="N383">
    <cfRule type="cellIs" dxfId="1399" priority="4164" operator="equal">
      <formula>0</formula>
    </cfRule>
  </conditionalFormatting>
  <conditionalFormatting sqref="N360">
    <cfRule type="cellIs" dxfId="1398" priority="4226" operator="equal">
      <formula>0</formula>
    </cfRule>
  </conditionalFormatting>
  <conditionalFormatting sqref="N372">
    <cfRule type="cellIs" dxfId="1397" priority="4220" operator="equal">
      <formula>0</formula>
    </cfRule>
  </conditionalFormatting>
  <conditionalFormatting sqref="N377">
    <cfRule type="cellIs" dxfId="1396" priority="4214" operator="equal">
      <formula>0</formula>
    </cfRule>
  </conditionalFormatting>
  <conditionalFormatting sqref="N378">
    <cfRule type="cellIs" dxfId="1395" priority="4211" operator="equal">
      <formula>0</formula>
    </cfRule>
  </conditionalFormatting>
  <conditionalFormatting sqref="N381">
    <cfRule type="cellIs" dxfId="1394" priority="4174" operator="equal">
      <formula>0</formula>
    </cfRule>
  </conditionalFormatting>
  <conditionalFormatting sqref="N382">
    <cfRule type="cellIs" dxfId="1393" priority="4170" operator="equal">
      <formula>0</formula>
    </cfRule>
  </conditionalFormatting>
  <conditionalFormatting sqref="N376">
    <cfRule type="cellIs" dxfId="1392" priority="4158" operator="equal">
      <formula>0</formula>
    </cfRule>
  </conditionalFormatting>
  <conditionalFormatting sqref="N408">
    <cfRule type="cellIs" dxfId="1391" priority="4152" operator="equal">
      <formula>0</formula>
    </cfRule>
  </conditionalFormatting>
  <conditionalFormatting sqref="N380">
    <cfRule type="cellIs" dxfId="1390" priority="4148" operator="equal">
      <formula>0</formula>
    </cfRule>
  </conditionalFormatting>
  <conditionalFormatting sqref="N355">
    <cfRule type="cellIs" dxfId="1389" priority="4088" operator="equal">
      <formula>0</formula>
    </cfRule>
  </conditionalFormatting>
  <conditionalFormatting sqref="N356">
    <cfRule type="cellIs" dxfId="1388" priority="4084" operator="equal">
      <formula>0</formula>
    </cfRule>
  </conditionalFormatting>
  <conditionalFormatting sqref="N357">
    <cfRule type="cellIs" dxfId="1387" priority="4064" operator="equal">
      <formula>0</formula>
    </cfRule>
  </conditionalFormatting>
  <conditionalFormatting sqref="N358">
    <cfRule type="cellIs" dxfId="1386" priority="4051" operator="equal">
      <formula>0</formula>
    </cfRule>
  </conditionalFormatting>
  <conditionalFormatting sqref="F523">
    <cfRule type="containsErrors" dxfId="1385" priority="3997">
      <formula>ISERROR(F523)</formula>
    </cfRule>
  </conditionalFormatting>
  <conditionalFormatting sqref="F320:G320 N354 J322:K322 N331 M349:N349 F352:J352 N333 N351 N335 N337 N339 N341 N343 N345 N347">
    <cfRule type="containsErrors" dxfId="1384" priority="3996">
      <formula>ISERROR(F320)</formula>
    </cfRule>
  </conditionalFormatting>
  <conditionalFormatting sqref="N353">
    <cfRule type="cellIs" dxfId="1383" priority="3993" operator="equal">
      <formula>0</formula>
    </cfRule>
  </conditionalFormatting>
  <conditionalFormatting sqref="N323 N325:N327 N329">
    <cfRule type="cellIs" dxfId="1382" priority="3992" operator="equal">
      <formula>0</formula>
    </cfRule>
  </conditionalFormatting>
  <conditionalFormatting sqref="N320">
    <cfRule type="cellIs" dxfId="1381" priority="3991" operator="equal">
      <formula>0</formula>
    </cfRule>
  </conditionalFormatting>
  <conditionalFormatting sqref="N321">
    <cfRule type="cellIs" dxfId="1380" priority="3986" operator="equal">
      <formula>0</formula>
    </cfRule>
  </conditionalFormatting>
  <conditionalFormatting sqref="N322">
    <cfRule type="cellIs" dxfId="1379" priority="3975" operator="equal">
      <formula>0</formula>
    </cfRule>
  </conditionalFormatting>
  <conditionalFormatting sqref="H320:K320">
    <cfRule type="containsErrors" dxfId="1378" priority="3974">
      <formula>ISERROR(H320)</formula>
    </cfRule>
  </conditionalFormatting>
  <conditionalFormatting sqref="H322:I322">
    <cfRule type="containsErrors" dxfId="1377" priority="3962">
      <formula>ISERROR(H322)</formula>
    </cfRule>
  </conditionalFormatting>
  <conditionalFormatting sqref="M323:M325 H326:J326 H323:H324">
    <cfRule type="containsErrors" dxfId="1376" priority="3961">
      <formula>ISERROR(H323)</formula>
    </cfRule>
  </conditionalFormatting>
  <conditionalFormatting sqref="M326">
    <cfRule type="containsErrors" dxfId="1375" priority="3960">
      <formula>ISERROR(M326)</formula>
    </cfRule>
  </conditionalFormatting>
  <conditionalFormatting sqref="M330">
    <cfRule type="containsErrors" dxfId="1374" priority="3957">
      <formula>ISERROR(M330)</formula>
    </cfRule>
  </conditionalFormatting>
  <conditionalFormatting sqref="M332">
    <cfRule type="containsErrors" dxfId="1373" priority="3954">
      <formula>ISERROR(M332)</formula>
    </cfRule>
  </conditionalFormatting>
  <conditionalFormatting sqref="H330 J330">
    <cfRule type="containsErrors" dxfId="1372" priority="3958">
      <formula>ISERROR(H330)</formula>
    </cfRule>
  </conditionalFormatting>
  <conditionalFormatting sqref="J332">
    <cfRule type="containsErrors" dxfId="1371" priority="3955">
      <formula>ISERROR(J332)</formula>
    </cfRule>
  </conditionalFormatting>
  <conditionalFormatting sqref="M350">
    <cfRule type="containsErrors" dxfId="1370" priority="3951">
      <formula>ISERROR(M350)</formula>
    </cfRule>
  </conditionalFormatting>
  <conditionalFormatting sqref="J350">
    <cfRule type="containsErrors" dxfId="1369" priority="3952">
      <formula>ISERROR(J350)</formula>
    </cfRule>
  </conditionalFormatting>
  <conditionalFormatting sqref="N330">
    <cfRule type="cellIs" dxfId="1368" priority="3950" operator="equal">
      <formula>0</formula>
    </cfRule>
  </conditionalFormatting>
  <conditionalFormatting sqref="N332">
    <cfRule type="containsErrors" dxfId="1367" priority="3949">
      <formula>ISERROR(N332)</formula>
    </cfRule>
  </conditionalFormatting>
  <conditionalFormatting sqref="N350">
    <cfRule type="containsErrors" dxfId="1366" priority="3948">
      <formula>ISERROR(N350)</formula>
    </cfRule>
  </conditionalFormatting>
  <conditionalFormatting sqref="I323:I324">
    <cfRule type="containsErrors" dxfId="1365" priority="3897">
      <formula>ISERROR(I323)</formula>
    </cfRule>
  </conditionalFormatting>
  <conditionalFormatting sqref="H325">
    <cfRule type="containsErrors" dxfId="1364" priority="3896">
      <formula>ISERROR(H325)</formula>
    </cfRule>
  </conditionalFormatting>
  <conditionalFormatting sqref="I325">
    <cfRule type="containsErrors" dxfId="1363" priority="3895">
      <formula>ISERROR(I325)</formula>
    </cfRule>
  </conditionalFormatting>
  <conditionalFormatting sqref="J349">
    <cfRule type="containsErrors" dxfId="1362" priority="3860">
      <formula>ISERROR(J349)</formula>
    </cfRule>
  </conditionalFormatting>
  <conditionalFormatting sqref="M327:M328 H327:H328">
    <cfRule type="containsErrors" dxfId="1361" priority="3894">
      <formula>ISERROR(H327)</formula>
    </cfRule>
  </conditionalFormatting>
  <conditionalFormatting sqref="I327:I328">
    <cfRule type="containsErrors" dxfId="1360" priority="3893">
      <formula>ISERROR(I327)</formula>
    </cfRule>
  </conditionalFormatting>
  <conditionalFormatting sqref="M329 H329">
    <cfRule type="containsErrors" dxfId="1359" priority="3892">
      <formula>ISERROR(H329)</formula>
    </cfRule>
  </conditionalFormatting>
  <conditionalFormatting sqref="I329">
    <cfRule type="containsErrors" dxfId="1358" priority="3891">
      <formula>ISERROR(I329)</formula>
    </cfRule>
  </conditionalFormatting>
  <conditionalFormatting sqref="J329">
    <cfRule type="containsErrors" dxfId="1357" priority="3890">
      <formula>ISERROR(J329)</formula>
    </cfRule>
  </conditionalFormatting>
  <conditionalFormatting sqref="J327:J328">
    <cfRule type="containsErrors" dxfId="1356" priority="3889">
      <formula>ISERROR(J327)</formula>
    </cfRule>
  </conditionalFormatting>
  <conditionalFormatting sqref="J325">
    <cfRule type="containsErrors" dxfId="1355" priority="3888">
      <formula>ISERROR(J325)</formula>
    </cfRule>
  </conditionalFormatting>
  <conditionalFormatting sqref="J323:J324">
    <cfRule type="containsErrors" dxfId="1354" priority="3887">
      <formula>ISERROR(J323)</formula>
    </cfRule>
  </conditionalFormatting>
  <conditionalFormatting sqref="I330">
    <cfRule type="containsErrors" dxfId="1353" priority="3886">
      <formula>ISERROR(I330)</formula>
    </cfRule>
  </conditionalFormatting>
  <conditionalFormatting sqref="M331 H331">
    <cfRule type="containsErrors" dxfId="1352" priority="3885">
      <formula>ISERROR(H331)</formula>
    </cfRule>
  </conditionalFormatting>
  <conditionalFormatting sqref="I331">
    <cfRule type="containsErrors" dxfId="1351" priority="3884">
      <formula>ISERROR(I331)</formula>
    </cfRule>
  </conditionalFormatting>
  <conditionalFormatting sqref="J331">
    <cfRule type="containsErrors" dxfId="1350" priority="3883">
      <formula>ISERROR(J331)</formula>
    </cfRule>
  </conditionalFormatting>
  <conditionalFormatting sqref="H332">
    <cfRule type="containsErrors" dxfId="1349" priority="3882">
      <formula>ISERROR(H332)</formula>
    </cfRule>
  </conditionalFormatting>
  <conditionalFormatting sqref="I332">
    <cfRule type="containsErrors" dxfId="1348" priority="3881">
      <formula>ISERROR(I332)</formula>
    </cfRule>
  </conditionalFormatting>
  <conditionalFormatting sqref="M333:M334 H333:H334">
    <cfRule type="containsErrors" dxfId="1347" priority="3880">
      <formula>ISERROR(H333)</formula>
    </cfRule>
  </conditionalFormatting>
  <conditionalFormatting sqref="I333:I334">
    <cfRule type="containsErrors" dxfId="1346" priority="3879">
      <formula>ISERROR(I333)</formula>
    </cfRule>
  </conditionalFormatting>
  <conditionalFormatting sqref="J333:J334">
    <cfRule type="containsErrors" dxfId="1345" priority="3878">
      <formula>ISERROR(J333)</formula>
    </cfRule>
  </conditionalFormatting>
  <conditionalFormatting sqref="M335:M336 H335:H336">
    <cfRule type="containsErrors" dxfId="1344" priority="3877">
      <formula>ISERROR(H335)</formula>
    </cfRule>
  </conditionalFormatting>
  <conditionalFormatting sqref="I335:I336">
    <cfRule type="containsErrors" dxfId="1343" priority="3876">
      <formula>ISERROR(I335)</formula>
    </cfRule>
  </conditionalFormatting>
  <conditionalFormatting sqref="J335:J336">
    <cfRule type="containsErrors" dxfId="1342" priority="3875">
      <formula>ISERROR(J335)</formula>
    </cfRule>
  </conditionalFormatting>
  <conditionalFormatting sqref="M337:M338 H337:H338">
    <cfRule type="containsErrors" dxfId="1341" priority="3874">
      <formula>ISERROR(H337)</formula>
    </cfRule>
  </conditionalFormatting>
  <conditionalFormatting sqref="I337:I338">
    <cfRule type="containsErrors" dxfId="1340" priority="3873">
      <formula>ISERROR(I337)</formula>
    </cfRule>
  </conditionalFormatting>
  <conditionalFormatting sqref="J337:J338">
    <cfRule type="containsErrors" dxfId="1339" priority="3872">
      <formula>ISERROR(J337)</formula>
    </cfRule>
  </conditionalFormatting>
  <conditionalFormatting sqref="M339:M342 H339:H342">
    <cfRule type="containsErrors" dxfId="1338" priority="3871">
      <formula>ISERROR(H339)</formula>
    </cfRule>
  </conditionalFormatting>
  <conditionalFormatting sqref="I339:I342">
    <cfRule type="containsErrors" dxfId="1337" priority="3870">
      <formula>ISERROR(I339)</formula>
    </cfRule>
  </conditionalFormatting>
  <conditionalFormatting sqref="J339:J342">
    <cfRule type="containsErrors" dxfId="1336" priority="3869">
      <formula>ISERROR(J339)</formula>
    </cfRule>
  </conditionalFormatting>
  <conditionalFormatting sqref="H349">
    <cfRule type="containsErrors" dxfId="1335" priority="3862">
      <formula>ISERROR(H349)</formula>
    </cfRule>
  </conditionalFormatting>
  <conditionalFormatting sqref="I349">
    <cfRule type="containsErrors" dxfId="1334" priority="3861">
      <formula>ISERROR(I349)</formula>
    </cfRule>
  </conditionalFormatting>
  <conditionalFormatting sqref="H350">
    <cfRule type="containsErrors" dxfId="1333" priority="3859">
      <formula>ISERROR(H350)</formula>
    </cfRule>
  </conditionalFormatting>
  <conditionalFormatting sqref="I350">
    <cfRule type="containsErrors" dxfId="1332" priority="3858">
      <formula>ISERROR(I350)</formula>
    </cfRule>
  </conditionalFormatting>
  <conditionalFormatting sqref="E323">
    <cfRule type="containsErrors" dxfId="1331" priority="3850">
      <formula>ISERROR(E323)</formula>
    </cfRule>
  </conditionalFormatting>
  <conditionalFormatting sqref="E325:E326">
    <cfRule type="containsErrors" dxfId="1330" priority="3849">
      <formula>ISERROR(E325)</formula>
    </cfRule>
  </conditionalFormatting>
  <conditionalFormatting sqref="E327 E329">
    <cfRule type="containsErrors" dxfId="1329" priority="3848">
      <formula>ISERROR(E327)</formula>
    </cfRule>
  </conditionalFormatting>
  <conditionalFormatting sqref="E330:E331">
    <cfRule type="containsErrors" dxfId="1328" priority="3847">
      <formula>ISERROR(E330)</formula>
    </cfRule>
  </conditionalFormatting>
  <conditionalFormatting sqref="E332:E333 E335 E337 E339 E341 E343 E345:E348">
    <cfRule type="containsErrors" dxfId="1327" priority="3846">
      <formula>ISERROR(E332)</formula>
    </cfRule>
  </conditionalFormatting>
  <conditionalFormatting sqref="E349">
    <cfRule type="containsErrors" dxfId="1326" priority="3845">
      <formula>ISERROR(E349)</formula>
    </cfRule>
  </conditionalFormatting>
  <conditionalFormatting sqref="E350">
    <cfRule type="containsErrors" dxfId="1325" priority="3844">
      <formula>ISERROR(E350)</formula>
    </cfRule>
  </conditionalFormatting>
  <conditionalFormatting sqref="O380 O355:O356">
    <cfRule type="containsErrors" dxfId="1324" priority="3792">
      <formula>ISERROR(O355)</formula>
    </cfRule>
  </conditionalFormatting>
  <conditionalFormatting sqref="O323 O325:O327 O329 O331 O333 O335 O337 O339 O349">
    <cfRule type="containsErrors" dxfId="1323" priority="3789">
      <formula>ISERROR(O323)</formula>
    </cfRule>
  </conditionalFormatting>
  <conditionalFormatting sqref="D323">
    <cfRule type="containsErrors" dxfId="1322" priority="3771">
      <formula>ISERROR(D323)</formula>
    </cfRule>
  </conditionalFormatting>
  <conditionalFormatting sqref="D325">
    <cfRule type="containsErrors" dxfId="1321" priority="3770">
      <formula>ISERROR(D325)</formula>
    </cfRule>
  </conditionalFormatting>
  <conditionalFormatting sqref="D326">
    <cfRule type="containsErrors" dxfId="1320" priority="3769">
      <formula>ISERROR(D326)</formula>
    </cfRule>
  </conditionalFormatting>
  <conditionalFormatting sqref="D327 D329">
    <cfRule type="containsErrors" dxfId="1319" priority="3768">
      <formula>ISERROR(D327)</formula>
    </cfRule>
  </conditionalFormatting>
  <conditionalFormatting sqref="D330">
    <cfRule type="containsErrors" dxfId="1318" priority="3767">
      <formula>ISERROR(D330)</formula>
    </cfRule>
  </conditionalFormatting>
  <conditionalFormatting sqref="D331">
    <cfRule type="containsErrors" dxfId="1317" priority="3766">
      <formula>ISERROR(D331)</formula>
    </cfRule>
  </conditionalFormatting>
  <conditionalFormatting sqref="D332">
    <cfRule type="containsErrors" dxfId="1316" priority="3765">
      <formula>ISERROR(D332)</formula>
    </cfRule>
  </conditionalFormatting>
  <conditionalFormatting sqref="D333">
    <cfRule type="containsErrors" dxfId="1315" priority="3764">
      <formula>ISERROR(D333)</formula>
    </cfRule>
  </conditionalFormatting>
  <conditionalFormatting sqref="D335">
    <cfRule type="containsErrors" dxfId="1314" priority="3763">
      <formula>ISERROR(D335)</formula>
    </cfRule>
  </conditionalFormatting>
  <conditionalFormatting sqref="D337">
    <cfRule type="containsErrors" dxfId="1313" priority="3762">
      <formula>ISERROR(D337)</formula>
    </cfRule>
  </conditionalFormatting>
  <conditionalFormatting sqref="D339 D341">
    <cfRule type="containsErrors" dxfId="1312" priority="3761">
      <formula>ISERROR(D339)</formula>
    </cfRule>
  </conditionalFormatting>
  <conditionalFormatting sqref="D343">
    <cfRule type="containsErrors" dxfId="1311" priority="3760">
      <formula>ISERROR(D343)</formula>
    </cfRule>
  </conditionalFormatting>
  <conditionalFormatting sqref="D345:D346">
    <cfRule type="containsErrors" dxfId="1310" priority="3759">
      <formula>ISERROR(D345)</formula>
    </cfRule>
  </conditionalFormatting>
  <conditionalFormatting sqref="D347:D348">
    <cfRule type="containsErrors" dxfId="1309" priority="3758">
      <formula>ISERROR(D347)</formula>
    </cfRule>
  </conditionalFormatting>
  <conditionalFormatting sqref="D349">
    <cfRule type="containsErrors" dxfId="1308" priority="3757">
      <formula>ISERROR(D349)</formula>
    </cfRule>
  </conditionalFormatting>
  <conditionalFormatting sqref="D350">
    <cfRule type="containsErrors" dxfId="1307" priority="3756">
      <formula>ISERROR(D350)</formula>
    </cfRule>
  </conditionalFormatting>
  <conditionalFormatting sqref="D360">
    <cfRule type="containsErrors" dxfId="1306" priority="3755">
      <formula>ISERROR(D360)</formula>
    </cfRule>
  </conditionalFormatting>
  <conditionalFormatting sqref="F309">
    <cfRule type="containsErrors" dxfId="1305" priority="3729">
      <formula>ISERROR(F309)</formula>
    </cfRule>
  </conditionalFormatting>
  <conditionalFormatting sqref="F310:F314">
    <cfRule type="containsErrors" dxfId="1304" priority="3728">
      <formula>ISERROR(F310)</formula>
    </cfRule>
  </conditionalFormatting>
  <conditionalFormatting sqref="G309:G314">
    <cfRule type="containsErrors" dxfId="1303" priority="3727">
      <formula>ISERROR(G309)</formula>
    </cfRule>
  </conditionalFormatting>
  <conditionalFormatting sqref="F295:G297">
    <cfRule type="containsErrors" dxfId="1302" priority="3726">
      <formula>ISERROR(F295)</formula>
    </cfRule>
  </conditionalFormatting>
  <conditionalFormatting sqref="F294:G294">
    <cfRule type="containsErrors" dxfId="1301" priority="3725">
      <formula>ISERROR(F294)</formula>
    </cfRule>
  </conditionalFormatting>
  <conditionalFormatting sqref="F299:G299 G300">
    <cfRule type="containsErrors" dxfId="1300" priority="3724">
      <formula>ISERROR(F299)</formula>
    </cfRule>
  </conditionalFormatting>
  <conditionalFormatting sqref="F298:G298">
    <cfRule type="containsErrors" dxfId="1299" priority="3723">
      <formula>ISERROR(F298)</formula>
    </cfRule>
  </conditionalFormatting>
  <conditionalFormatting sqref="H288:H291">
    <cfRule type="containsErrors" dxfId="1298" priority="3722">
      <formula>ISERROR(H288)</formula>
    </cfRule>
  </conditionalFormatting>
  <conditionalFormatting sqref="H304:H305">
    <cfRule type="containsErrors" dxfId="1297" priority="3721">
      <formula>ISERROR(H304)</formula>
    </cfRule>
  </conditionalFormatting>
  <conditionalFormatting sqref="H308">
    <cfRule type="containsErrors" dxfId="1296" priority="3719">
      <formula>ISERROR(H308)</formula>
    </cfRule>
  </conditionalFormatting>
  <conditionalFormatting sqref="H314">
    <cfRule type="containsErrors" dxfId="1295" priority="3718">
      <formula>ISERROR(H314)</formula>
    </cfRule>
  </conditionalFormatting>
  <conditionalFormatting sqref="H306">
    <cfRule type="containsErrors" dxfId="1294" priority="3717">
      <formula>ISERROR(H306)</formula>
    </cfRule>
  </conditionalFormatting>
  <conditionalFormatting sqref="H307">
    <cfRule type="containsErrors" dxfId="1293" priority="3716">
      <formula>ISERROR(H307)</formula>
    </cfRule>
  </conditionalFormatting>
  <conditionalFormatting sqref="H309">
    <cfRule type="containsErrors" dxfId="1292" priority="3715">
      <formula>ISERROR(H309)</formula>
    </cfRule>
  </conditionalFormatting>
  <conditionalFormatting sqref="H303">
    <cfRule type="containsErrors" dxfId="1291" priority="3714">
      <formula>ISERROR(H303)</formula>
    </cfRule>
  </conditionalFormatting>
  <conditionalFormatting sqref="H309">
    <cfRule type="containsErrors" dxfId="1290" priority="3713">
      <formula>ISERROR(H309)</formula>
    </cfRule>
  </conditionalFormatting>
  <conditionalFormatting sqref="H312">
    <cfRule type="containsErrors" dxfId="1289" priority="3712">
      <formula>ISERROR(H312)</formula>
    </cfRule>
  </conditionalFormatting>
  <conditionalFormatting sqref="H311">
    <cfRule type="containsErrors" dxfId="1288" priority="3711">
      <formula>ISERROR(H311)</formula>
    </cfRule>
  </conditionalFormatting>
  <conditionalFormatting sqref="H313">
    <cfRule type="containsErrors" dxfId="1287" priority="3710">
      <formula>ISERROR(H313)</formula>
    </cfRule>
  </conditionalFormatting>
  <conditionalFormatting sqref="I288:I291 I298:I300">
    <cfRule type="containsErrors" dxfId="1286" priority="3709">
      <formula>ISERROR(I288)</formula>
    </cfRule>
  </conditionalFormatting>
  <conditionalFormatting sqref="I304:I305">
    <cfRule type="containsErrors" dxfId="1285" priority="3708">
      <formula>ISERROR(I304)</formula>
    </cfRule>
  </conditionalFormatting>
  <conditionalFormatting sqref="I308">
    <cfRule type="containsErrors" dxfId="1284" priority="3706">
      <formula>ISERROR(I308)</formula>
    </cfRule>
  </conditionalFormatting>
  <conditionalFormatting sqref="I314">
    <cfRule type="containsErrors" dxfId="1283" priority="3705">
      <formula>ISERROR(I314)</formula>
    </cfRule>
  </conditionalFormatting>
  <conditionalFormatting sqref="I306">
    <cfRule type="containsErrors" dxfId="1282" priority="3704">
      <formula>ISERROR(I306)</formula>
    </cfRule>
  </conditionalFormatting>
  <conditionalFormatting sqref="I307">
    <cfRule type="containsErrors" dxfId="1281" priority="3703">
      <formula>ISERROR(I307)</formula>
    </cfRule>
  </conditionalFormatting>
  <conditionalFormatting sqref="I309">
    <cfRule type="containsErrors" dxfId="1280" priority="3702">
      <formula>ISERROR(I309)</formula>
    </cfRule>
  </conditionalFormatting>
  <conditionalFormatting sqref="I310">
    <cfRule type="containsErrors" dxfId="1279" priority="3701">
      <formula>ISERROR(I310)</formula>
    </cfRule>
  </conditionalFormatting>
  <conditionalFormatting sqref="I312">
    <cfRule type="containsErrors" dxfId="1278" priority="3700">
      <formula>ISERROR(I312)</formula>
    </cfRule>
  </conditionalFormatting>
  <conditionalFormatting sqref="I302">
    <cfRule type="containsErrors" dxfId="1277" priority="3699">
      <formula>ISERROR(I302)</formula>
    </cfRule>
  </conditionalFormatting>
  <conditionalFormatting sqref="I292">
    <cfRule type="containsErrors" dxfId="1276" priority="3698">
      <formula>ISERROR(I292)</formula>
    </cfRule>
  </conditionalFormatting>
  <conditionalFormatting sqref="I287">
    <cfRule type="containsErrors" dxfId="1275" priority="3697">
      <formula>ISERROR(I287)</formula>
    </cfRule>
  </conditionalFormatting>
  <conditionalFormatting sqref="I309">
    <cfRule type="containsErrors" dxfId="1274" priority="3696">
      <formula>ISERROR(I309)</formula>
    </cfRule>
  </conditionalFormatting>
  <conditionalFormatting sqref="I297">
    <cfRule type="containsErrors" dxfId="1273" priority="3695">
      <formula>ISERROR(I297)</formula>
    </cfRule>
  </conditionalFormatting>
  <conditionalFormatting sqref="I303">
    <cfRule type="containsErrors" dxfId="1272" priority="3694">
      <formula>ISERROR(I303)</formula>
    </cfRule>
  </conditionalFormatting>
  <conditionalFormatting sqref="I311">
    <cfRule type="containsErrors" dxfId="1271" priority="3693">
      <formula>ISERROR(I311)</formula>
    </cfRule>
  </conditionalFormatting>
  <conditionalFormatting sqref="I313">
    <cfRule type="containsErrors" dxfId="1270" priority="3692">
      <formula>ISERROR(I313)</formula>
    </cfRule>
  </conditionalFormatting>
  <conditionalFormatting sqref="J288 J295:J296">
    <cfRule type="containsErrors" dxfId="1269" priority="3691">
      <formula>ISERROR(J288)</formula>
    </cfRule>
  </conditionalFormatting>
  <conditionalFormatting sqref="J292">
    <cfRule type="containsErrors" dxfId="1268" priority="3689">
      <formula>ISERROR(J292)</formula>
    </cfRule>
  </conditionalFormatting>
  <conditionalFormatting sqref="J287">
    <cfRule type="containsErrors" dxfId="1267" priority="3688">
      <formula>ISERROR(J287)</formula>
    </cfRule>
  </conditionalFormatting>
  <conditionalFormatting sqref="J289">
    <cfRule type="containsErrors" dxfId="1266" priority="3687">
      <formula>ISERROR(J289)</formula>
    </cfRule>
  </conditionalFormatting>
  <conditionalFormatting sqref="J290">
    <cfRule type="containsErrors" dxfId="1265" priority="3686">
      <formula>ISERROR(J290)</formula>
    </cfRule>
  </conditionalFormatting>
  <conditionalFormatting sqref="J291">
    <cfRule type="containsErrors" dxfId="1264" priority="3685">
      <formula>ISERROR(J291)</formula>
    </cfRule>
  </conditionalFormatting>
  <conditionalFormatting sqref="J293">
    <cfRule type="containsErrors" dxfId="1263" priority="3684">
      <formula>ISERROR(J293)</formula>
    </cfRule>
  </conditionalFormatting>
  <conditionalFormatting sqref="J294">
    <cfRule type="containsErrors" dxfId="1262" priority="3683">
      <formula>ISERROR(J294)</formula>
    </cfRule>
  </conditionalFormatting>
  <conditionalFormatting sqref="J297">
    <cfRule type="containsErrors" dxfId="1261" priority="3682">
      <formula>ISERROR(J297)</formula>
    </cfRule>
  </conditionalFormatting>
  <conditionalFormatting sqref="J299">
    <cfRule type="containsErrors" dxfId="1260" priority="3681">
      <formula>ISERROR(J299)</formula>
    </cfRule>
  </conditionalFormatting>
  <conditionalFormatting sqref="J298">
    <cfRule type="containsErrors" dxfId="1259" priority="3680">
      <formula>ISERROR(J298)</formula>
    </cfRule>
  </conditionalFormatting>
  <conditionalFormatting sqref="J300">
    <cfRule type="containsErrors" dxfId="1258" priority="3679">
      <formula>ISERROR(J300)</formula>
    </cfRule>
  </conditionalFormatting>
  <conditionalFormatting sqref="J301">
    <cfRule type="containsErrors" dxfId="1257" priority="3677">
      <formula>ISERROR(J301)</formula>
    </cfRule>
  </conditionalFormatting>
  <conditionalFormatting sqref="J302">
    <cfRule type="containsErrors" dxfId="1256" priority="3676">
      <formula>ISERROR(J302)</formula>
    </cfRule>
  </conditionalFormatting>
  <conditionalFormatting sqref="J303">
    <cfRule type="containsErrors" dxfId="1255" priority="3675">
      <formula>ISERROR(J303)</formula>
    </cfRule>
  </conditionalFormatting>
  <conditionalFormatting sqref="J309">
    <cfRule type="containsErrors" dxfId="1254" priority="3674">
      <formula>ISERROR(J309)</formula>
    </cfRule>
  </conditionalFormatting>
  <conditionalFormatting sqref="J310">
    <cfRule type="containsErrors" dxfId="1253" priority="3673">
      <formula>ISERROR(J310)</formula>
    </cfRule>
  </conditionalFormatting>
  <conditionalFormatting sqref="J312">
    <cfRule type="containsErrors" dxfId="1252" priority="3672">
      <formula>ISERROR(J312)</formula>
    </cfRule>
  </conditionalFormatting>
  <conditionalFormatting sqref="J314">
    <cfRule type="containsErrors" dxfId="1251" priority="3671">
      <formula>ISERROR(J314)</formula>
    </cfRule>
  </conditionalFormatting>
  <conditionalFormatting sqref="K287">
    <cfRule type="containsErrors" dxfId="1250" priority="3670">
      <formula>ISERROR(K287)</formula>
    </cfRule>
  </conditionalFormatting>
  <conditionalFormatting sqref="K288">
    <cfRule type="containsErrors" dxfId="1249" priority="3669">
      <formula>ISERROR(K288)</formula>
    </cfRule>
  </conditionalFormatting>
  <conditionalFormatting sqref="K289">
    <cfRule type="containsErrors" dxfId="1248" priority="3668">
      <formula>ISERROR(K289)</formula>
    </cfRule>
  </conditionalFormatting>
  <conditionalFormatting sqref="K290">
    <cfRule type="containsErrors" dxfId="1247" priority="3667">
      <formula>ISERROR(K290)</formula>
    </cfRule>
  </conditionalFormatting>
  <conditionalFormatting sqref="K291">
    <cfRule type="containsErrors" dxfId="1246" priority="3666">
      <formula>ISERROR(K291)</formula>
    </cfRule>
  </conditionalFormatting>
  <conditionalFormatting sqref="K292">
    <cfRule type="containsErrors" dxfId="1245" priority="3665">
      <formula>ISERROR(K292)</formula>
    </cfRule>
  </conditionalFormatting>
  <conditionalFormatting sqref="K293">
    <cfRule type="containsErrors" dxfId="1244" priority="3663">
      <formula>ISERROR(K293)</formula>
    </cfRule>
  </conditionalFormatting>
  <conditionalFormatting sqref="K294">
    <cfRule type="containsErrors" dxfId="1243" priority="3662">
      <formula>ISERROR(K294)</formula>
    </cfRule>
  </conditionalFormatting>
  <conditionalFormatting sqref="K295">
    <cfRule type="containsErrors" dxfId="1242" priority="3661">
      <formula>ISERROR(K295)</formula>
    </cfRule>
  </conditionalFormatting>
  <conditionalFormatting sqref="K296">
    <cfRule type="containsErrors" dxfId="1241" priority="3660">
      <formula>ISERROR(K296)</formula>
    </cfRule>
  </conditionalFormatting>
  <conditionalFormatting sqref="K297">
    <cfRule type="containsErrors" dxfId="1240" priority="3659">
      <formula>ISERROR(K297)</formula>
    </cfRule>
  </conditionalFormatting>
  <conditionalFormatting sqref="K299">
    <cfRule type="containsErrors" dxfId="1239" priority="3658">
      <formula>ISERROR(K299)</formula>
    </cfRule>
  </conditionalFormatting>
  <conditionalFormatting sqref="K298">
    <cfRule type="containsErrors" dxfId="1238" priority="3657">
      <formula>ISERROR(K298)</formula>
    </cfRule>
  </conditionalFormatting>
  <conditionalFormatting sqref="K300">
    <cfRule type="containsErrors" dxfId="1237" priority="3656">
      <formula>ISERROR(K300)</formula>
    </cfRule>
  </conditionalFormatting>
  <conditionalFormatting sqref="K301">
    <cfRule type="containsErrors" dxfId="1236" priority="3654">
      <formula>ISERROR(K301)</formula>
    </cfRule>
  </conditionalFormatting>
  <conditionalFormatting sqref="K302">
    <cfRule type="containsErrors" dxfId="1235" priority="3652">
      <formula>ISERROR(K302)</formula>
    </cfRule>
  </conditionalFormatting>
  <conditionalFormatting sqref="K303">
    <cfRule type="containsErrors" dxfId="1234" priority="3651">
      <formula>ISERROR(K303)</formula>
    </cfRule>
  </conditionalFormatting>
  <conditionalFormatting sqref="K307">
    <cfRule type="containsErrors" dxfId="1233" priority="3650">
      <formula>ISERROR(K307)</formula>
    </cfRule>
  </conditionalFormatting>
  <conditionalFormatting sqref="K309">
    <cfRule type="containsErrors" dxfId="1232" priority="3649">
      <formula>ISERROR(K309)</formula>
    </cfRule>
  </conditionalFormatting>
  <conditionalFormatting sqref="K310">
    <cfRule type="containsErrors" dxfId="1231" priority="3648">
      <formula>ISERROR(K310)</formula>
    </cfRule>
  </conditionalFormatting>
  <conditionalFormatting sqref="K312">
    <cfRule type="containsErrors" dxfId="1230" priority="3647">
      <formula>ISERROR(K312)</formula>
    </cfRule>
  </conditionalFormatting>
  <conditionalFormatting sqref="K314">
    <cfRule type="containsErrors" dxfId="1229" priority="3646">
      <formula>ISERROR(K314)</formula>
    </cfRule>
  </conditionalFormatting>
  <conditionalFormatting sqref="O287">
    <cfRule type="containsErrors" dxfId="1228" priority="3630">
      <formula>ISERROR(O287)</formula>
    </cfRule>
  </conditionalFormatting>
  <conditionalFormatting sqref="A578:A1048576 A1">
    <cfRule type="duplicateValues" dxfId="1227" priority="3609"/>
  </conditionalFormatting>
  <conditionalFormatting sqref="C283:E284">
    <cfRule type="containsErrors" dxfId="1226" priority="3570">
      <formula>ISERROR(C283)</formula>
    </cfRule>
  </conditionalFormatting>
  <conditionalFormatting sqref="H283:I284">
    <cfRule type="containsErrors" dxfId="1225" priority="3568">
      <formula>ISERROR(H283)</formula>
    </cfRule>
  </conditionalFormatting>
  <conditionalFormatting sqref="D265 F266:G267 D282 H260:J260 L260:M260 F277:G277">
    <cfRule type="containsErrors" dxfId="1224" priority="3521">
      <formula>ISERROR(D260)</formula>
    </cfRule>
  </conditionalFormatting>
  <conditionalFormatting sqref="F278:G280">
    <cfRule type="containsErrors" dxfId="1223" priority="3519">
      <formula>ISERROR(F278)</formula>
    </cfRule>
  </conditionalFormatting>
  <conditionalFormatting sqref="D277:D281">
    <cfRule type="containsErrors" dxfId="1222" priority="3513">
      <formula>ISERROR(D277)</formula>
    </cfRule>
  </conditionalFormatting>
  <conditionalFormatting sqref="F265:G265">
    <cfRule type="containsErrors" dxfId="1221" priority="3512">
      <formula>ISERROR(F265)</formula>
    </cfRule>
  </conditionalFormatting>
  <conditionalFormatting sqref="F258">
    <cfRule type="containsErrors" dxfId="1220" priority="3510">
      <formula>ISERROR(F258)</formula>
    </cfRule>
  </conditionalFormatting>
  <conditionalFormatting sqref="F259">
    <cfRule type="containsErrors" dxfId="1219" priority="3509">
      <formula>ISERROR(F259)</formula>
    </cfRule>
  </conditionalFormatting>
  <conditionalFormatting sqref="I259">
    <cfRule type="containsErrors" dxfId="1218" priority="3496">
      <formula>ISERROR(I259)</formula>
    </cfRule>
  </conditionalFormatting>
  <conditionalFormatting sqref="J259">
    <cfRule type="containsErrors" dxfId="1217" priority="3492">
      <formula>ISERROR(J259)</formula>
    </cfRule>
  </conditionalFormatting>
  <conditionalFormatting sqref="K259">
    <cfRule type="containsErrors" dxfId="1216" priority="3490">
      <formula>ISERROR(K259)</formula>
    </cfRule>
  </conditionalFormatting>
  <conditionalFormatting sqref="O261 O255:O256">
    <cfRule type="containsErrors" dxfId="1215" priority="3488">
      <formula>ISERROR(O255)</formula>
    </cfRule>
  </conditionalFormatting>
  <conditionalFormatting sqref="E249 E252 E255 E277:E280">
    <cfRule type="containsErrors" dxfId="1214" priority="3485">
      <formula>ISERROR(E249)</formula>
    </cfRule>
  </conditionalFormatting>
  <conditionalFormatting sqref="D266">
    <cfRule type="containsErrors" dxfId="1213" priority="3479">
      <formula>ISERROR(D266)</formula>
    </cfRule>
  </conditionalFormatting>
  <conditionalFormatting sqref="D267">
    <cfRule type="containsErrors" dxfId="1212" priority="3478">
      <formula>ISERROR(D267)</formula>
    </cfRule>
  </conditionalFormatting>
  <conditionalFormatting sqref="D275">
    <cfRule type="containsErrors" dxfId="1211" priority="3477">
      <formula>ISERROR(D275)</formula>
    </cfRule>
  </conditionalFormatting>
  <conditionalFormatting sqref="E250">
    <cfRule type="containsErrors" dxfId="1210" priority="3433">
      <formula>ISERROR(E250)</formula>
    </cfRule>
  </conditionalFormatting>
  <conditionalFormatting sqref="E251">
    <cfRule type="containsErrors" dxfId="1209" priority="3432">
      <formula>ISERROR(E251)</formula>
    </cfRule>
  </conditionalFormatting>
  <conditionalFormatting sqref="I249 K249">
    <cfRule type="containsErrors" dxfId="1208" priority="3431">
      <formula>ISERROR(I249)</formula>
    </cfRule>
  </conditionalFormatting>
  <conditionalFormatting sqref="H249">
    <cfRule type="containsErrors" dxfId="1207" priority="3430">
      <formula>ISERROR(H249)</formula>
    </cfRule>
  </conditionalFormatting>
  <conditionalFormatting sqref="K250">
    <cfRule type="containsErrors" dxfId="1206" priority="3429">
      <formula>ISERROR(K250)</formula>
    </cfRule>
  </conditionalFormatting>
  <conditionalFormatting sqref="H250">
    <cfRule type="containsErrors" dxfId="1205" priority="3428">
      <formula>ISERROR(H250)</formula>
    </cfRule>
  </conditionalFormatting>
  <conditionalFormatting sqref="I250">
    <cfRule type="containsErrors" dxfId="1204" priority="3427">
      <formula>ISERROR(I250)</formula>
    </cfRule>
  </conditionalFormatting>
  <conditionalFormatting sqref="J250">
    <cfRule type="containsErrors" dxfId="1203" priority="3426">
      <formula>ISERROR(J250)</formula>
    </cfRule>
  </conditionalFormatting>
  <conditionalFormatting sqref="I251">
    <cfRule type="containsErrors" dxfId="1202" priority="3425">
      <formula>ISERROR(I251)</formula>
    </cfRule>
  </conditionalFormatting>
  <conditionalFormatting sqref="K251">
    <cfRule type="containsErrors" dxfId="1201" priority="3424">
      <formula>ISERROR(K251)</formula>
    </cfRule>
  </conditionalFormatting>
  <conditionalFormatting sqref="J251">
    <cfRule type="containsErrors" dxfId="1200" priority="3423">
      <formula>ISERROR(J251)</formula>
    </cfRule>
  </conditionalFormatting>
  <conditionalFormatting sqref="H251">
    <cfRule type="containsErrors" dxfId="1199" priority="3422">
      <formula>ISERROR(H251)</formula>
    </cfRule>
  </conditionalFormatting>
  <conditionalFormatting sqref="E253">
    <cfRule type="containsErrors" dxfId="1198" priority="3409">
      <formula>ISERROR(E253)</formula>
    </cfRule>
  </conditionalFormatting>
  <conditionalFormatting sqref="E254">
    <cfRule type="containsErrors" dxfId="1197" priority="3408">
      <formula>ISERROR(E254)</formula>
    </cfRule>
  </conditionalFormatting>
  <conditionalFormatting sqref="I252 K252">
    <cfRule type="containsErrors" dxfId="1196" priority="3407">
      <formula>ISERROR(I252)</formula>
    </cfRule>
  </conditionalFormatting>
  <conditionalFormatting sqref="H252">
    <cfRule type="containsErrors" dxfId="1195" priority="3406">
      <formula>ISERROR(H252)</formula>
    </cfRule>
  </conditionalFormatting>
  <conditionalFormatting sqref="K253">
    <cfRule type="containsErrors" dxfId="1194" priority="3405">
      <formula>ISERROR(K253)</formula>
    </cfRule>
  </conditionalFormatting>
  <conditionalFormatting sqref="H253">
    <cfRule type="containsErrors" dxfId="1193" priority="3404">
      <formula>ISERROR(H253)</formula>
    </cfRule>
  </conditionalFormatting>
  <conditionalFormatting sqref="I253">
    <cfRule type="containsErrors" dxfId="1192" priority="3403">
      <formula>ISERROR(I253)</formula>
    </cfRule>
  </conditionalFormatting>
  <conditionalFormatting sqref="J253">
    <cfRule type="containsErrors" dxfId="1191" priority="3402">
      <formula>ISERROR(J253)</formula>
    </cfRule>
  </conditionalFormatting>
  <conditionalFormatting sqref="I254">
    <cfRule type="containsErrors" dxfId="1190" priority="3401">
      <formula>ISERROR(I254)</formula>
    </cfRule>
  </conditionalFormatting>
  <conditionalFormatting sqref="K254">
    <cfRule type="containsErrors" dxfId="1189" priority="3400">
      <formula>ISERROR(K254)</formula>
    </cfRule>
  </conditionalFormatting>
  <conditionalFormatting sqref="J254">
    <cfRule type="containsErrors" dxfId="1188" priority="3399">
      <formula>ISERROR(J254)</formula>
    </cfRule>
  </conditionalFormatting>
  <conditionalFormatting sqref="H254">
    <cfRule type="containsErrors" dxfId="1187" priority="3398">
      <formula>ISERROR(H254)</formula>
    </cfRule>
  </conditionalFormatting>
  <conditionalFormatting sqref="E256">
    <cfRule type="containsErrors" dxfId="1186" priority="3312">
      <formula>ISERROR(E256)</formula>
    </cfRule>
  </conditionalFormatting>
  <conditionalFormatting sqref="I255 K255">
    <cfRule type="containsErrors" dxfId="1185" priority="3311">
      <formula>ISERROR(I255)</formula>
    </cfRule>
  </conditionalFormatting>
  <conditionalFormatting sqref="H255">
    <cfRule type="containsErrors" dxfId="1184" priority="3310">
      <formula>ISERROR(H255)</formula>
    </cfRule>
  </conditionalFormatting>
  <conditionalFormatting sqref="I256:K256">
    <cfRule type="containsErrors" dxfId="1183" priority="3309">
      <formula>ISERROR(I256)</formula>
    </cfRule>
  </conditionalFormatting>
  <conditionalFormatting sqref="H256">
    <cfRule type="containsErrors" dxfId="1182" priority="3308">
      <formula>ISERROR(H256)</formula>
    </cfRule>
  </conditionalFormatting>
  <conditionalFormatting sqref="H256">
    <cfRule type="containsErrors" dxfId="1181" priority="3307">
      <formula>ISERROR(H256)</formula>
    </cfRule>
  </conditionalFormatting>
  <conditionalFormatting sqref="H282">
    <cfRule type="containsErrors" dxfId="1180" priority="3303">
      <formula>ISERROR(H282)</formula>
    </cfRule>
  </conditionalFormatting>
  <conditionalFormatting sqref="I282">
    <cfRule type="containsErrors" dxfId="1179" priority="3302">
      <formula>ISERROR(I282)</formula>
    </cfRule>
  </conditionalFormatting>
  <conditionalFormatting sqref="H275:M276">
    <cfRule type="containsErrors" dxfId="1178" priority="3241">
      <formula>ISERROR(H275)</formula>
    </cfRule>
  </conditionalFormatting>
  <conditionalFormatting sqref="I279:K279">
    <cfRule type="containsErrors" dxfId="1177" priority="3240">
      <formula>ISERROR(I279)</formula>
    </cfRule>
  </conditionalFormatting>
  <conditionalFormatting sqref="F263">
    <cfRule type="containsErrors" dxfId="1176" priority="3213">
      <formula>ISERROR(F263)</formula>
    </cfRule>
  </conditionalFormatting>
  <conditionalFormatting sqref="G263">
    <cfRule type="containsErrors" dxfId="1175" priority="3212">
      <formula>ISERROR(G263)</formula>
    </cfRule>
  </conditionalFormatting>
  <conditionalFormatting sqref="E263">
    <cfRule type="containsErrors" dxfId="1174" priority="3211">
      <formula>ISERROR(E263)</formula>
    </cfRule>
  </conditionalFormatting>
  <conditionalFormatting sqref="F264">
    <cfRule type="containsErrors" dxfId="1173" priority="3210">
      <formula>ISERROR(F264)</formula>
    </cfRule>
  </conditionalFormatting>
  <conditionalFormatting sqref="G264">
    <cfRule type="containsErrors" dxfId="1172" priority="3209">
      <formula>ISERROR(G264)</formula>
    </cfRule>
  </conditionalFormatting>
  <conditionalFormatting sqref="E264">
    <cfRule type="containsErrors" dxfId="1171" priority="3208">
      <formula>ISERROR(E264)</formula>
    </cfRule>
  </conditionalFormatting>
  <conditionalFormatting sqref="H262">
    <cfRule type="containsErrors" dxfId="1170" priority="3207">
      <formula>ISERROR(H262)</formula>
    </cfRule>
  </conditionalFormatting>
  <conditionalFormatting sqref="I262:M262">
    <cfRule type="containsErrors" dxfId="1169" priority="3206">
      <formula>ISERROR(I262)</formula>
    </cfRule>
  </conditionalFormatting>
  <conditionalFormatting sqref="H263">
    <cfRule type="containsErrors" dxfId="1168" priority="3205">
      <formula>ISERROR(H263)</formula>
    </cfRule>
  </conditionalFormatting>
  <conditionalFormatting sqref="I263:J263 L263:M263">
    <cfRule type="containsErrors" dxfId="1167" priority="3204">
      <formula>ISERROR(I263)</formula>
    </cfRule>
  </conditionalFormatting>
  <conditionalFormatting sqref="K263">
    <cfRule type="containsErrors" dxfId="1166" priority="3203">
      <formula>ISERROR(K263)</formula>
    </cfRule>
  </conditionalFormatting>
  <conditionalFormatting sqref="H264">
    <cfRule type="containsErrors" dxfId="1165" priority="3202">
      <formula>ISERROR(H264)</formula>
    </cfRule>
  </conditionalFormatting>
  <conditionalFormatting sqref="I264:M264">
    <cfRule type="containsErrors" dxfId="1164" priority="3201">
      <formula>ISERROR(I264)</formula>
    </cfRule>
  </conditionalFormatting>
  <conditionalFormatting sqref="F268:G268">
    <cfRule type="containsErrors" dxfId="1163" priority="3200">
      <formula>ISERROR(F268)</formula>
    </cfRule>
  </conditionalFormatting>
  <conditionalFormatting sqref="E268">
    <cfRule type="containsErrors" dxfId="1162" priority="3199">
      <formula>ISERROR(E268)</formula>
    </cfRule>
  </conditionalFormatting>
  <conditionalFormatting sqref="D268">
    <cfRule type="containsErrors" dxfId="1161" priority="3198">
      <formula>ISERROR(D268)</formula>
    </cfRule>
  </conditionalFormatting>
  <conditionalFormatting sqref="J267">
    <cfRule type="containsErrors" dxfId="1160" priority="3197">
      <formula>ISERROR(J267)</formula>
    </cfRule>
  </conditionalFormatting>
  <conditionalFormatting sqref="K267">
    <cfRule type="cellIs" dxfId="1159" priority="3196" operator="equal">
      <formula>0</formula>
    </cfRule>
  </conditionalFormatting>
  <conditionalFormatting sqref="H267">
    <cfRule type="containsErrors" dxfId="1158" priority="3195">
      <formula>ISERROR(H267)</formula>
    </cfRule>
  </conditionalFormatting>
  <conditionalFormatting sqref="L267:M267">
    <cfRule type="containsErrors" dxfId="1157" priority="3194">
      <formula>ISERROR(L267)</formula>
    </cfRule>
  </conditionalFormatting>
  <conditionalFormatting sqref="J268">
    <cfRule type="containsErrors" dxfId="1156" priority="3193">
      <formula>ISERROR(J268)</formula>
    </cfRule>
  </conditionalFormatting>
  <conditionalFormatting sqref="K268">
    <cfRule type="cellIs" dxfId="1155" priority="3192" operator="equal">
      <formula>0</formula>
    </cfRule>
  </conditionalFormatting>
  <conditionalFormatting sqref="H268">
    <cfRule type="containsErrors" dxfId="1154" priority="3191">
      <formula>ISERROR(H268)</formula>
    </cfRule>
  </conditionalFormatting>
  <conditionalFormatting sqref="L268:M268">
    <cfRule type="containsErrors" dxfId="1153" priority="3190">
      <formula>ISERROR(L268)</formula>
    </cfRule>
  </conditionalFormatting>
  <conditionalFormatting sqref="F270:G270">
    <cfRule type="containsErrors" dxfId="1152" priority="3188">
      <formula>ISERROR(F270)</formula>
    </cfRule>
  </conditionalFormatting>
  <conditionalFormatting sqref="D270">
    <cfRule type="containsErrors" dxfId="1151" priority="3187">
      <formula>ISERROR(D270)</formula>
    </cfRule>
  </conditionalFormatting>
  <conditionalFormatting sqref="E270">
    <cfRule type="containsErrors" dxfId="1150" priority="3186">
      <formula>ISERROR(E270)</formula>
    </cfRule>
  </conditionalFormatting>
  <conditionalFormatting sqref="F271:G271">
    <cfRule type="containsErrors" dxfId="1149" priority="3185">
      <formula>ISERROR(F271)</formula>
    </cfRule>
  </conditionalFormatting>
  <conditionalFormatting sqref="D271">
    <cfRule type="containsErrors" dxfId="1148" priority="3184">
      <formula>ISERROR(D271)</formula>
    </cfRule>
  </conditionalFormatting>
  <conditionalFormatting sqref="E271">
    <cfRule type="containsErrors" dxfId="1147" priority="3183">
      <formula>ISERROR(E271)</formula>
    </cfRule>
  </conditionalFormatting>
  <conditionalFormatting sqref="H269:K269">
    <cfRule type="containsErrors" dxfId="1146" priority="3182">
      <formula>ISERROR(H269)</formula>
    </cfRule>
  </conditionalFormatting>
  <conditionalFormatting sqref="L269:M269">
    <cfRule type="containsErrors" dxfId="1145" priority="3181">
      <formula>ISERROR(L269)</formula>
    </cfRule>
  </conditionalFormatting>
  <conditionalFormatting sqref="H270:M270">
    <cfRule type="containsErrors" dxfId="1144" priority="3180">
      <formula>ISERROR(H270)</formula>
    </cfRule>
  </conditionalFormatting>
  <conditionalFormatting sqref="H271">
    <cfRule type="containsErrors" dxfId="1143" priority="3179">
      <formula>ISERROR(H271)</formula>
    </cfRule>
  </conditionalFormatting>
  <conditionalFormatting sqref="I271:K271">
    <cfRule type="containsErrors" dxfId="1142" priority="3178">
      <formula>ISERROR(I271)</formula>
    </cfRule>
  </conditionalFormatting>
  <conditionalFormatting sqref="L271:M271">
    <cfRule type="containsErrors" dxfId="1141" priority="3177">
      <formula>ISERROR(L271)</formula>
    </cfRule>
  </conditionalFormatting>
  <conditionalFormatting sqref="F272:G272">
    <cfRule type="containsErrors" dxfId="1140" priority="3176">
      <formula>ISERROR(F272)</formula>
    </cfRule>
  </conditionalFormatting>
  <conditionalFormatting sqref="D272">
    <cfRule type="containsErrors" dxfId="1139" priority="3175">
      <formula>ISERROR(D272)</formula>
    </cfRule>
  </conditionalFormatting>
  <conditionalFormatting sqref="E272">
    <cfRule type="containsErrors" dxfId="1138" priority="3174">
      <formula>ISERROR(E272)</formula>
    </cfRule>
  </conditionalFormatting>
  <conditionalFormatting sqref="F274:G274">
    <cfRule type="containsErrors" dxfId="1137" priority="3172">
      <formula>ISERROR(F274)</formula>
    </cfRule>
  </conditionalFormatting>
  <conditionalFormatting sqref="D274">
    <cfRule type="containsErrors" dxfId="1136" priority="3171">
      <formula>ISERROR(D274)</formula>
    </cfRule>
  </conditionalFormatting>
  <conditionalFormatting sqref="E274">
    <cfRule type="containsErrors" dxfId="1135" priority="3170">
      <formula>ISERROR(E274)</formula>
    </cfRule>
  </conditionalFormatting>
  <conditionalFormatting sqref="H273:M273">
    <cfRule type="containsErrors" dxfId="1134" priority="3169">
      <formula>ISERROR(H273)</formula>
    </cfRule>
  </conditionalFormatting>
  <conditionalFormatting sqref="H274 J274:M274">
    <cfRule type="containsErrors" dxfId="1133" priority="3168">
      <formula>ISERROR(H274)</formula>
    </cfRule>
  </conditionalFormatting>
  <conditionalFormatting sqref="H274 J274:M274">
    <cfRule type="containsErrors" dxfId="1132" priority="3167">
      <formula>ISERROR(H274)</formula>
    </cfRule>
  </conditionalFormatting>
  <conditionalFormatting sqref="I274">
    <cfRule type="containsErrors" dxfId="1131" priority="3166">
      <formula>ISERROR(I274)</formula>
    </cfRule>
  </conditionalFormatting>
  <conditionalFormatting sqref="H280:K280">
    <cfRule type="containsErrors" dxfId="1130" priority="3165">
      <formula>ISERROR(H280)</formula>
    </cfRule>
  </conditionalFormatting>
  <conditionalFormatting sqref="F260">
    <cfRule type="containsErrors" dxfId="1129" priority="3141">
      <formula>ISERROR(F260)</formula>
    </cfRule>
  </conditionalFormatting>
  <conditionalFormatting sqref="G260">
    <cfRule type="containsErrors" dxfId="1128" priority="3140">
      <formula>ISERROR(G260)</formula>
    </cfRule>
  </conditionalFormatting>
  <conditionalFormatting sqref="E260">
    <cfRule type="containsErrors" dxfId="1127" priority="3139">
      <formula>ISERROR(E260)</formula>
    </cfRule>
  </conditionalFormatting>
  <conditionalFormatting sqref="H261">
    <cfRule type="containsErrors" dxfId="1126" priority="3138">
      <formula>ISERROR(H261)</formula>
    </cfRule>
  </conditionalFormatting>
  <conditionalFormatting sqref="I261">
    <cfRule type="containsErrors" dxfId="1125" priority="3137">
      <formula>ISERROR(I261)</formula>
    </cfRule>
  </conditionalFormatting>
  <conditionalFormatting sqref="H272">
    <cfRule type="containsErrors" dxfId="1124" priority="3136">
      <formula>ISERROR(H272)</formula>
    </cfRule>
  </conditionalFormatting>
  <conditionalFormatting sqref="I272:J272 L272:M272">
    <cfRule type="containsErrors" dxfId="1123" priority="3135">
      <formula>ISERROR(I272)</formula>
    </cfRule>
  </conditionalFormatting>
  <conditionalFormatting sqref="K272">
    <cfRule type="containsErrors" dxfId="1122" priority="3134">
      <formula>ISERROR(K272)</formula>
    </cfRule>
  </conditionalFormatting>
  <conditionalFormatting sqref="F276:G276">
    <cfRule type="containsErrors" dxfId="1121" priority="3133">
      <formula>ISERROR(F276)</formula>
    </cfRule>
  </conditionalFormatting>
  <conditionalFormatting sqref="E276">
    <cfRule type="containsErrors" dxfId="1120" priority="3132">
      <formula>ISERROR(E276)</formula>
    </cfRule>
  </conditionalFormatting>
  <conditionalFormatting sqref="D276">
    <cfRule type="containsErrors" dxfId="1119" priority="3131">
      <formula>ISERROR(D276)</formula>
    </cfRule>
  </conditionalFormatting>
  <conditionalFormatting sqref="H277:M277">
    <cfRule type="containsErrors" dxfId="1118" priority="3127">
      <formula>ISERROR(H277)</formula>
    </cfRule>
  </conditionalFormatting>
  <conditionalFormatting sqref="H278">
    <cfRule type="containsErrors" dxfId="1117" priority="3125">
      <formula>ISERROR(H278)</formula>
    </cfRule>
  </conditionalFormatting>
  <conditionalFormatting sqref="I278">
    <cfRule type="containsErrors" dxfId="1116" priority="3124">
      <formula>ISERROR(I278)</formula>
    </cfRule>
  </conditionalFormatting>
  <conditionalFormatting sqref="H265">
    <cfRule type="containsErrors" dxfId="1115" priority="3123">
      <formula>ISERROR(H265)</formula>
    </cfRule>
  </conditionalFormatting>
  <conditionalFormatting sqref="I265">
    <cfRule type="containsErrors" dxfId="1114" priority="3122">
      <formula>ISERROR(I265)</formula>
    </cfRule>
  </conditionalFormatting>
  <conditionalFormatting sqref="H266">
    <cfRule type="containsErrors" dxfId="1113" priority="3121">
      <formula>ISERROR(H266)</formula>
    </cfRule>
  </conditionalFormatting>
  <conditionalFormatting sqref="I266">
    <cfRule type="containsErrors" dxfId="1112" priority="3120">
      <formula>ISERROR(I266)</formula>
    </cfRule>
  </conditionalFormatting>
  <conditionalFormatting sqref="O247:O248">
    <cfRule type="containsErrors" dxfId="1111" priority="3103">
      <formula>ISERROR(O247)</formula>
    </cfRule>
  </conditionalFormatting>
  <conditionalFormatting sqref="H247:J247">
    <cfRule type="containsErrors" dxfId="1110" priority="3080">
      <formula>ISERROR(H247)</formula>
    </cfRule>
  </conditionalFormatting>
  <conditionalFormatting sqref="H248">
    <cfRule type="containsErrors" dxfId="1109" priority="3079">
      <formula>ISERROR(H248)</formula>
    </cfRule>
  </conditionalFormatting>
  <conditionalFormatting sqref="H248">
    <cfRule type="containsErrors" dxfId="1108" priority="3078">
      <formula>ISERROR(H248)</formula>
    </cfRule>
  </conditionalFormatting>
  <conditionalFormatting sqref="I248">
    <cfRule type="containsErrors" dxfId="1107" priority="3077">
      <formula>ISERROR(I248)</formula>
    </cfRule>
  </conditionalFormatting>
  <conditionalFormatting sqref="E438">
    <cfRule type="containsErrors" dxfId="1106" priority="3062">
      <formula>ISERROR(E438)</formula>
    </cfRule>
  </conditionalFormatting>
  <conditionalFormatting sqref="N438:O438">
    <cfRule type="containsErrors" dxfId="1105" priority="3061">
      <formula>ISERROR(N438)</formula>
    </cfRule>
  </conditionalFormatting>
  <conditionalFormatting sqref="D496:E496 G496">
    <cfRule type="containsErrors" dxfId="1104" priority="3059">
      <formula>ISERROR(D496)</formula>
    </cfRule>
  </conditionalFormatting>
  <conditionalFormatting sqref="F496">
    <cfRule type="containsErrors" dxfId="1103" priority="3058">
      <formula>ISERROR(F496)</formula>
    </cfRule>
  </conditionalFormatting>
  <conditionalFormatting sqref="D498:G498">
    <cfRule type="containsErrors" dxfId="1102" priority="3057">
      <formula>ISERROR(D498)</formula>
    </cfRule>
  </conditionalFormatting>
  <conditionalFormatting sqref="D500:H500">
    <cfRule type="containsErrors" dxfId="1101" priority="3056">
      <formula>ISERROR(D500)</formula>
    </cfRule>
  </conditionalFormatting>
  <conditionalFormatting sqref="D558:D561">
    <cfRule type="containsErrors" dxfId="1100" priority="3055">
      <formula>ISERROR(D558)</formula>
    </cfRule>
  </conditionalFormatting>
  <conditionalFormatting sqref="N558:N561">
    <cfRule type="containsErrors" dxfId="1099" priority="3054">
      <formula>ISERROR(N558)</formula>
    </cfRule>
  </conditionalFormatting>
  <conditionalFormatting sqref="F324:G324">
    <cfRule type="containsErrors" dxfId="1098" priority="3048">
      <formula>ISERROR(F324)</formula>
    </cfRule>
  </conditionalFormatting>
  <conditionalFormatting sqref="E324">
    <cfRule type="containsErrors" dxfId="1097" priority="3047">
      <formula>ISERROR(E324)</formula>
    </cfRule>
  </conditionalFormatting>
  <conditionalFormatting sqref="D324">
    <cfRule type="containsErrors" dxfId="1096" priority="3046">
      <formula>ISERROR(D324)</formula>
    </cfRule>
  </conditionalFormatting>
  <conditionalFormatting sqref="N324">
    <cfRule type="cellIs" dxfId="1095" priority="3045" operator="equal">
      <formula>0</formula>
    </cfRule>
  </conditionalFormatting>
  <conditionalFormatting sqref="F239:G239">
    <cfRule type="containsErrors" dxfId="1094" priority="2873">
      <formula>ISERROR(F239)</formula>
    </cfRule>
  </conditionalFormatting>
  <conditionalFormatting sqref="F328:G328">
    <cfRule type="containsErrors" dxfId="1093" priority="3043">
      <formula>ISERROR(F328)</formula>
    </cfRule>
  </conditionalFormatting>
  <conditionalFormatting sqref="E328">
    <cfRule type="containsErrors" dxfId="1092" priority="3042">
      <formula>ISERROR(E328)</formula>
    </cfRule>
  </conditionalFormatting>
  <conditionalFormatting sqref="D328">
    <cfRule type="containsErrors" dxfId="1091" priority="3041">
      <formula>ISERROR(D328)</formula>
    </cfRule>
  </conditionalFormatting>
  <conditionalFormatting sqref="N328">
    <cfRule type="cellIs" dxfId="1090" priority="3040" operator="equal">
      <formula>0</formula>
    </cfRule>
  </conditionalFormatting>
  <conditionalFormatting sqref="F334:G334">
    <cfRule type="containsErrors" dxfId="1089" priority="3036">
      <formula>ISERROR(F334)</formula>
    </cfRule>
  </conditionalFormatting>
  <conditionalFormatting sqref="E334">
    <cfRule type="containsErrors" dxfId="1088" priority="3035">
      <formula>ISERROR(E334)</formula>
    </cfRule>
  </conditionalFormatting>
  <conditionalFormatting sqref="D334">
    <cfRule type="containsErrors" dxfId="1087" priority="3034">
      <formula>ISERROR(D334)</formula>
    </cfRule>
  </conditionalFormatting>
  <conditionalFormatting sqref="J242">
    <cfRule type="containsErrors" dxfId="1086" priority="2865">
      <formula>ISERROR(J242)</formula>
    </cfRule>
  </conditionalFormatting>
  <conditionalFormatting sqref="N334">
    <cfRule type="containsErrors" dxfId="1085" priority="3033">
      <formula>ISERROR(N334)</formula>
    </cfRule>
  </conditionalFormatting>
  <conditionalFormatting sqref="F336:G336">
    <cfRule type="containsErrors" dxfId="1084" priority="3031">
      <formula>ISERROR(F336)</formula>
    </cfRule>
  </conditionalFormatting>
  <conditionalFormatting sqref="E336">
    <cfRule type="containsErrors" dxfId="1083" priority="3030">
      <formula>ISERROR(E336)</formula>
    </cfRule>
  </conditionalFormatting>
  <conditionalFormatting sqref="D336">
    <cfRule type="containsErrors" dxfId="1082" priority="3029">
      <formula>ISERROR(D336)</formula>
    </cfRule>
  </conditionalFormatting>
  <conditionalFormatting sqref="N336">
    <cfRule type="containsErrors" dxfId="1081" priority="3028">
      <formula>ISERROR(N336)</formula>
    </cfRule>
  </conditionalFormatting>
  <conditionalFormatting sqref="J241">
    <cfRule type="containsErrors" dxfId="1080" priority="2861">
      <formula>ISERROR(J241)</formula>
    </cfRule>
  </conditionalFormatting>
  <conditionalFormatting sqref="F338:G338">
    <cfRule type="containsErrors" dxfId="1079" priority="3026">
      <formula>ISERROR(F338)</formula>
    </cfRule>
  </conditionalFormatting>
  <conditionalFormatting sqref="E338">
    <cfRule type="containsErrors" dxfId="1078" priority="3025">
      <formula>ISERROR(E338)</formula>
    </cfRule>
  </conditionalFormatting>
  <conditionalFormatting sqref="D338">
    <cfRule type="containsErrors" dxfId="1077" priority="3024">
      <formula>ISERROR(D338)</formula>
    </cfRule>
  </conditionalFormatting>
  <conditionalFormatting sqref="N338">
    <cfRule type="containsErrors" dxfId="1076" priority="3023">
      <formula>ISERROR(N338)</formula>
    </cfRule>
  </conditionalFormatting>
  <conditionalFormatting sqref="F340:G340">
    <cfRule type="containsErrors" dxfId="1075" priority="3021">
      <formula>ISERROR(F340)</formula>
    </cfRule>
  </conditionalFormatting>
  <conditionalFormatting sqref="E340">
    <cfRule type="containsErrors" dxfId="1074" priority="3020">
      <formula>ISERROR(E340)</formula>
    </cfRule>
  </conditionalFormatting>
  <conditionalFormatting sqref="D340">
    <cfRule type="containsErrors" dxfId="1073" priority="3019">
      <formula>ISERROR(D340)</formula>
    </cfRule>
  </conditionalFormatting>
  <conditionalFormatting sqref="N340">
    <cfRule type="containsErrors" dxfId="1072" priority="3018">
      <formula>ISERROR(N340)</formula>
    </cfRule>
  </conditionalFormatting>
  <conditionalFormatting sqref="F342:G342">
    <cfRule type="containsErrors" dxfId="1071" priority="3016">
      <formula>ISERROR(F342)</formula>
    </cfRule>
  </conditionalFormatting>
  <conditionalFormatting sqref="E342">
    <cfRule type="containsErrors" dxfId="1070" priority="3015">
      <formula>ISERROR(E342)</formula>
    </cfRule>
  </conditionalFormatting>
  <conditionalFormatting sqref="D342">
    <cfRule type="containsErrors" dxfId="1069" priority="3014">
      <formula>ISERROR(D342)</formula>
    </cfRule>
  </conditionalFormatting>
  <conditionalFormatting sqref="N342">
    <cfRule type="containsErrors" dxfId="1068" priority="3013">
      <formula>ISERROR(N342)</formula>
    </cfRule>
  </conditionalFormatting>
  <conditionalFormatting sqref="H235:I235">
    <cfRule type="containsErrors" dxfId="1067" priority="2850">
      <formula>ISERROR(H235)</formula>
    </cfRule>
  </conditionalFormatting>
  <conditionalFormatting sqref="F344:G344">
    <cfRule type="containsErrors" dxfId="1066" priority="3011">
      <formula>ISERROR(F344)</formula>
    </cfRule>
  </conditionalFormatting>
  <conditionalFormatting sqref="E344">
    <cfRule type="containsErrors" dxfId="1065" priority="3010">
      <formula>ISERROR(E344)</formula>
    </cfRule>
  </conditionalFormatting>
  <conditionalFormatting sqref="D344">
    <cfRule type="containsErrors" dxfId="1064" priority="3009">
      <formula>ISERROR(D344)</formula>
    </cfRule>
  </conditionalFormatting>
  <conditionalFormatting sqref="M343:M344 H343:H344">
    <cfRule type="containsErrors" dxfId="1063" priority="3008">
      <formula>ISERROR(H343)</formula>
    </cfRule>
  </conditionalFormatting>
  <conditionalFormatting sqref="I343:I344">
    <cfRule type="containsErrors" dxfId="1062" priority="3007">
      <formula>ISERROR(I343)</formula>
    </cfRule>
  </conditionalFormatting>
  <conditionalFormatting sqref="J343:J344">
    <cfRule type="containsErrors" dxfId="1061" priority="3006">
      <formula>ISERROR(J343)</formula>
    </cfRule>
  </conditionalFormatting>
  <conditionalFormatting sqref="N344">
    <cfRule type="containsErrors" dxfId="1060" priority="3005">
      <formula>ISERROR(N344)</formula>
    </cfRule>
  </conditionalFormatting>
  <conditionalFormatting sqref="H238">
    <cfRule type="containsErrors" dxfId="1059" priority="2844">
      <formula>ISERROR(H238)</formula>
    </cfRule>
  </conditionalFormatting>
  <conditionalFormatting sqref="M345:M346 H345:H346">
    <cfRule type="containsErrors" dxfId="1058" priority="3003">
      <formula>ISERROR(H345)</formula>
    </cfRule>
  </conditionalFormatting>
  <conditionalFormatting sqref="I345:I346">
    <cfRule type="containsErrors" dxfId="1057" priority="3002">
      <formula>ISERROR(I345)</formula>
    </cfRule>
  </conditionalFormatting>
  <conditionalFormatting sqref="J345:J346">
    <cfRule type="containsErrors" dxfId="1056" priority="3001">
      <formula>ISERROR(J345)</formula>
    </cfRule>
  </conditionalFormatting>
  <conditionalFormatting sqref="N346">
    <cfRule type="containsErrors" dxfId="1055" priority="3000">
      <formula>ISERROR(N346)</formula>
    </cfRule>
  </conditionalFormatting>
  <conditionalFormatting sqref="M347:M348 H347:H348">
    <cfRule type="containsErrors" dxfId="1054" priority="2998">
      <formula>ISERROR(H347)</formula>
    </cfRule>
  </conditionalFormatting>
  <conditionalFormatting sqref="I347:I348">
    <cfRule type="containsErrors" dxfId="1053" priority="2997">
      <formula>ISERROR(I347)</formula>
    </cfRule>
  </conditionalFormatting>
  <conditionalFormatting sqref="J347:J348">
    <cfRule type="containsErrors" dxfId="1052" priority="2996">
      <formula>ISERROR(J347)</formula>
    </cfRule>
  </conditionalFormatting>
  <conditionalFormatting sqref="N348">
    <cfRule type="containsErrors" dxfId="1051" priority="2995">
      <formula>ISERROR(N348)</formula>
    </cfRule>
  </conditionalFormatting>
  <conditionalFormatting sqref="D244:E245 O244 H245">
    <cfRule type="containsErrors" dxfId="1050" priority="2966">
      <formula>ISERROR(D244)</formula>
    </cfRule>
  </conditionalFormatting>
  <conditionalFormatting sqref="N244:N245">
    <cfRule type="cellIs" dxfId="1049" priority="2965" operator="equal">
      <formula>0</formula>
    </cfRule>
  </conditionalFormatting>
  <conditionalFormatting sqref="D243:E243">
    <cfRule type="containsErrors" dxfId="1048" priority="2956">
      <formula>ISERROR(D243)</formula>
    </cfRule>
  </conditionalFormatting>
  <conditionalFormatting sqref="I243">
    <cfRule type="containsErrors" dxfId="1047" priority="2955">
      <formula>ISERROR(I243)</formula>
    </cfRule>
  </conditionalFormatting>
  <conditionalFormatting sqref="O243">
    <cfRule type="containsErrors" dxfId="1046" priority="2954">
      <formula>ISERROR(O243)</formula>
    </cfRule>
  </conditionalFormatting>
  <conditionalFormatting sqref="N243">
    <cfRule type="cellIs" dxfId="1045" priority="2953" operator="equal">
      <formula>0</formula>
    </cfRule>
  </conditionalFormatting>
  <conditionalFormatting sqref="H246">
    <cfRule type="containsErrors" dxfId="1044" priority="2951">
      <formula>ISERROR(H246)</formula>
    </cfRule>
  </conditionalFormatting>
  <conditionalFormatting sqref="N246">
    <cfRule type="cellIs" dxfId="1043" priority="2950" operator="equal">
      <formula>0</formula>
    </cfRule>
  </conditionalFormatting>
  <conditionalFormatting sqref="H244:I244">
    <cfRule type="containsErrors" dxfId="1042" priority="2949">
      <formula>ISERROR(H244)</formula>
    </cfRule>
  </conditionalFormatting>
  <conditionalFormatting sqref="H243">
    <cfRule type="containsErrors" dxfId="1041" priority="2948">
      <formula>ISERROR(H243)</formula>
    </cfRule>
  </conditionalFormatting>
  <conditionalFormatting sqref="H233:I233">
    <cfRule type="containsErrors" dxfId="1040" priority="2876">
      <formula>ISERROR(H233)</formula>
    </cfRule>
  </conditionalFormatting>
  <conditionalFormatting sqref="F238:G238">
    <cfRule type="containsErrors" dxfId="1039" priority="2872">
      <formula>ISERROR(F238)</formula>
    </cfRule>
  </conditionalFormatting>
  <conditionalFormatting sqref="H240:H241">
    <cfRule type="containsErrors" dxfId="1038" priority="2871">
      <formula>ISERROR(H240)</formula>
    </cfRule>
  </conditionalFormatting>
  <conditionalFormatting sqref="H242">
    <cfRule type="containsErrors" dxfId="1037" priority="2870">
      <formula>ISERROR(H242)</formula>
    </cfRule>
  </conditionalFormatting>
  <conditionalFormatting sqref="I241">
    <cfRule type="containsErrors" dxfId="1036" priority="2868">
      <formula>ISERROR(I241)</formula>
    </cfRule>
  </conditionalFormatting>
  <conditionalFormatting sqref="I242">
    <cfRule type="containsErrors" dxfId="1035" priority="2867">
      <formula>ISERROR(I242)</formula>
    </cfRule>
  </conditionalFormatting>
  <conditionalFormatting sqref="K241">
    <cfRule type="containsErrors" dxfId="1034" priority="2856">
      <formula>ISERROR(K241)</formula>
    </cfRule>
  </conditionalFormatting>
  <conditionalFormatting sqref="K242">
    <cfRule type="containsErrors" dxfId="1033" priority="2855">
      <formula>ISERROR(K242)</formula>
    </cfRule>
  </conditionalFormatting>
  <conditionalFormatting sqref="I240">
    <cfRule type="containsErrors" dxfId="1032" priority="2851">
      <formula>ISERROR(I240)</formula>
    </cfRule>
  </conditionalFormatting>
  <conditionalFormatting sqref="G241">
    <cfRule type="containsErrors" dxfId="1031" priority="2849">
      <formula>ISERROR(G241)</formula>
    </cfRule>
  </conditionalFormatting>
  <conditionalFormatting sqref="G242">
    <cfRule type="containsErrors" dxfId="1030" priority="2847">
      <formula>ISERROR(G242)</formula>
    </cfRule>
  </conditionalFormatting>
  <conditionalFormatting sqref="H236">
    <cfRule type="containsErrors" dxfId="1029" priority="2846">
      <formula>ISERROR(H236)</formula>
    </cfRule>
  </conditionalFormatting>
  <conditionalFormatting sqref="H239">
    <cfRule type="containsErrors" dxfId="1028" priority="2843">
      <formula>ISERROR(H239)</formula>
    </cfRule>
  </conditionalFormatting>
  <conditionalFormatting sqref="H237">
    <cfRule type="containsErrors" dxfId="1027" priority="2842">
      <formula>ISERROR(H237)</formula>
    </cfRule>
  </conditionalFormatting>
  <conditionalFormatting sqref="H234:I234">
    <cfRule type="containsErrors" dxfId="1026" priority="2837">
      <formula>ISERROR(H234)</formula>
    </cfRule>
  </conditionalFormatting>
  <conditionalFormatting sqref="E241:E242">
    <cfRule type="containsErrors" dxfId="1025" priority="2817">
      <formula>ISERROR(E241)</formula>
    </cfRule>
  </conditionalFormatting>
  <conditionalFormatting sqref="O242">
    <cfRule type="containsErrors" dxfId="1024" priority="2812">
      <formula>ISERROR(O242)</formula>
    </cfRule>
  </conditionalFormatting>
  <conditionalFormatting sqref="W156:W181 W220:W449 W451:W577 W2:W44 W99:W101 W48:W97">
    <cfRule type="expression" dxfId="1023" priority="2748">
      <formula>$AC2=1</formula>
    </cfRule>
    <cfRule type="expression" dxfId="1022" priority="2749">
      <formula>$AC2=5</formula>
    </cfRule>
    <cfRule type="expression" dxfId="1021" priority="2750">
      <formula>$AC2=4</formula>
    </cfRule>
    <cfRule type="expression" dxfId="1020" priority="2751" stopIfTrue="1">
      <formula>$AC2=3</formula>
    </cfRule>
    <cfRule type="expression" dxfId="1019" priority="2752">
      <formula>$AC2=2</formula>
    </cfRule>
  </conditionalFormatting>
  <conditionalFormatting sqref="V220:V449 V48:V68 V451:V577">
    <cfRule type="expression" dxfId="1018" priority="2756" stopIfTrue="1">
      <formula>V48="CON AVANCE"</formula>
    </cfRule>
  </conditionalFormatting>
  <conditionalFormatting sqref="V220:V449 V48:V68 V451:V577">
    <cfRule type="expression" dxfId="1017" priority="2755" stopIfTrue="1">
      <formula>V48="CUMPLIDA"</formula>
    </cfRule>
    <cfRule type="expression" dxfId="1016" priority="2758" stopIfTrue="1">
      <formula>V48="PRÓXIMA A VENCER"</formula>
    </cfRule>
    <cfRule type="expression" dxfId="1015" priority="2759" stopIfTrue="1">
      <formula>V48="VENCIDA"</formula>
    </cfRule>
  </conditionalFormatting>
  <conditionalFormatting sqref="V220:V449 V48:V68 V451:V577">
    <cfRule type="expression" dxfId="1014" priority="2757">
      <formula>V48="EN TERMINO"</formula>
    </cfRule>
  </conditionalFormatting>
  <conditionalFormatting sqref="N576 X576 C576:D576">
    <cfRule type="containsErrors" dxfId="1013" priority="2718">
      <formula>ISERROR(C576)</formula>
    </cfRule>
  </conditionalFormatting>
  <conditionalFormatting sqref="A578:A1048576 A1">
    <cfRule type="duplicateValues" dxfId="1012" priority="2661"/>
    <cfRule type="duplicateValues" dxfId="1011" priority="2684"/>
  </conditionalFormatting>
  <conditionalFormatting sqref="Q450:T450 V450:X450">
    <cfRule type="containsErrors" dxfId="1010" priority="2672">
      <formula>ISERROR(Q450)</formula>
    </cfRule>
  </conditionalFormatting>
  <conditionalFormatting sqref="W450">
    <cfRule type="expression" dxfId="1009" priority="2662">
      <formula>$AC450=1</formula>
    </cfRule>
    <cfRule type="expression" dxfId="1008" priority="2663">
      <formula>$AC450=5</formula>
    </cfRule>
    <cfRule type="expression" dxfId="1007" priority="2664">
      <formula>$AC450=4</formula>
    </cfRule>
    <cfRule type="expression" dxfId="1006" priority="2665" stopIfTrue="1">
      <formula>$AC450=3</formula>
    </cfRule>
    <cfRule type="expression" dxfId="1005" priority="2666">
      <formula>$AC450=2</formula>
    </cfRule>
  </conditionalFormatting>
  <conditionalFormatting sqref="V450">
    <cfRule type="expression" dxfId="1004" priority="2668" stopIfTrue="1">
      <formula>V450="CON AVANCE"</formula>
    </cfRule>
  </conditionalFormatting>
  <conditionalFormatting sqref="V450">
    <cfRule type="expression" dxfId="1003" priority="2667" stopIfTrue="1">
      <formula>V450="CUMPLIDA"</formula>
    </cfRule>
    <cfRule type="expression" dxfId="1002" priority="2670" stopIfTrue="1">
      <formula>V450="PRÓXIMA A VENCER"</formula>
    </cfRule>
    <cfRule type="expression" dxfId="1001" priority="2671" stopIfTrue="1">
      <formula>V450="VENCIDA"</formula>
    </cfRule>
  </conditionalFormatting>
  <conditionalFormatting sqref="V450">
    <cfRule type="expression" dxfId="1000" priority="2669">
      <formula>V450="EN TERMINO"</formula>
    </cfRule>
  </conditionalFormatting>
  <conditionalFormatting sqref="D231">
    <cfRule type="containsErrors" dxfId="999" priority="2658">
      <formula>ISERROR(D231)</formula>
    </cfRule>
  </conditionalFormatting>
  <conditionalFormatting sqref="H231:I231">
    <cfRule type="containsErrors" dxfId="998" priority="2657">
      <formula>ISERROR(H231)</formula>
    </cfRule>
  </conditionalFormatting>
  <conditionalFormatting sqref="H232">
    <cfRule type="containsErrors" dxfId="997" priority="2656">
      <formula>ISERROR(H232)</formula>
    </cfRule>
  </conditionalFormatting>
  <conditionalFormatting sqref="I232">
    <cfRule type="containsErrors" dxfId="996" priority="2655">
      <formula>ISERROR(I232)</formula>
    </cfRule>
  </conditionalFormatting>
  <conditionalFormatting sqref="D232">
    <cfRule type="containsErrors" dxfId="995" priority="2654">
      <formula>ISERROR(D232)</formula>
    </cfRule>
  </conditionalFormatting>
  <conditionalFormatting sqref="N232">
    <cfRule type="cellIs" dxfId="994" priority="2653" operator="equal">
      <formula>0</formula>
    </cfRule>
  </conditionalFormatting>
  <conditionalFormatting sqref="N231">
    <cfRule type="cellIs" dxfId="993" priority="2652" operator="equal">
      <formula>0</formula>
    </cfRule>
  </conditionalFormatting>
  <conditionalFormatting sqref="X231">
    <cfRule type="containsErrors" dxfId="992" priority="2643">
      <formula>ISERROR(X231)</formula>
    </cfRule>
  </conditionalFormatting>
  <conditionalFormatting sqref="X232">
    <cfRule type="containsErrors" dxfId="991" priority="2630">
      <formula>ISERROR(X232)</formula>
    </cfRule>
  </conditionalFormatting>
  <conditionalFormatting sqref="N220:N230">
    <cfRule type="cellIs" dxfId="990" priority="2608" operator="equal">
      <formula>0</formula>
    </cfRule>
  </conditionalFormatting>
  <conditionalFormatting sqref="D203:D204 D206:D210">
    <cfRule type="containsErrors" dxfId="989" priority="2574">
      <formula>ISERROR(D203)</formula>
    </cfRule>
  </conditionalFormatting>
  <conditionalFormatting sqref="D218:E219">
    <cfRule type="containsErrors" dxfId="988" priority="2573">
      <formula>ISERROR(D218)</formula>
    </cfRule>
  </conditionalFormatting>
  <conditionalFormatting sqref="D211:E211 D213:E213 D215:E215">
    <cfRule type="containsErrors" dxfId="987" priority="2572">
      <formula>ISERROR(D211)</formula>
    </cfRule>
  </conditionalFormatting>
  <conditionalFormatting sqref="H211:I211">
    <cfRule type="containsErrors" dxfId="986" priority="2571">
      <formula>ISERROR(H211)</formula>
    </cfRule>
  </conditionalFormatting>
  <conditionalFormatting sqref="D212:E212">
    <cfRule type="containsErrors" dxfId="985" priority="2569">
      <formula>ISERROR(D212)</formula>
    </cfRule>
  </conditionalFormatting>
  <conditionalFormatting sqref="D214:E214">
    <cfRule type="containsErrors" dxfId="984" priority="2568">
      <formula>ISERROR(D214)</formula>
    </cfRule>
  </conditionalFormatting>
  <conditionalFormatting sqref="D216:E216">
    <cfRule type="containsErrors" dxfId="983" priority="2567">
      <formula>ISERROR(D216)</formula>
    </cfRule>
  </conditionalFormatting>
  <conditionalFormatting sqref="D217:E217">
    <cfRule type="containsErrors" dxfId="982" priority="2566">
      <formula>ISERROR(D217)</formula>
    </cfRule>
  </conditionalFormatting>
  <conditionalFormatting sqref="E203:G204 E206:G210">
    <cfRule type="containsErrors" dxfId="981" priority="2565">
      <formula>ISERROR(E203)</formula>
    </cfRule>
  </conditionalFormatting>
  <conditionalFormatting sqref="N211">
    <cfRule type="cellIs" dxfId="980" priority="2563" operator="equal">
      <formula>0</formula>
    </cfRule>
  </conditionalFormatting>
  <conditionalFormatting sqref="N203">
    <cfRule type="cellIs" dxfId="979" priority="2562" operator="equal">
      <formula>0</formula>
    </cfRule>
  </conditionalFormatting>
  <conditionalFormatting sqref="H203">
    <cfRule type="containsErrors" dxfId="978" priority="2561">
      <formula>ISERROR(H203)</formula>
    </cfRule>
  </conditionalFormatting>
  <conditionalFormatting sqref="J205">
    <cfRule type="containsErrors" dxfId="977" priority="2497">
      <formula>ISERROR(J205)</formula>
    </cfRule>
  </conditionalFormatting>
  <conditionalFormatting sqref="N204">
    <cfRule type="cellIs" dxfId="976" priority="2559" operator="equal">
      <formula>0</formula>
    </cfRule>
  </conditionalFormatting>
  <conditionalFormatting sqref="H204">
    <cfRule type="containsErrors" dxfId="975" priority="2558">
      <formula>ISERROR(H204)</formula>
    </cfRule>
  </conditionalFormatting>
  <conditionalFormatting sqref="H205">
    <cfRule type="containsErrors" dxfId="974" priority="2495">
      <formula>ISERROR(H205)</formula>
    </cfRule>
  </conditionalFormatting>
  <conditionalFormatting sqref="N206">
    <cfRule type="cellIs" dxfId="973" priority="2556" operator="equal">
      <formula>0</formula>
    </cfRule>
  </conditionalFormatting>
  <conditionalFormatting sqref="H206">
    <cfRule type="containsErrors" dxfId="972" priority="2555">
      <formula>ISERROR(H206)</formula>
    </cfRule>
  </conditionalFormatting>
  <conditionalFormatting sqref="N207">
    <cfRule type="cellIs" dxfId="971" priority="2553" operator="equal">
      <formula>0</formula>
    </cfRule>
  </conditionalFormatting>
  <conditionalFormatting sqref="H207">
    <cfRule type="containsErrors" dxfId="970" priority="2552">
      <formula>ISERROR(H207)</formula>
    </cfRule>
  </conditionalFormatting>
  <conditionalFormatting sqref="N208">
    <cfRule type="cellIs" dxfId="969" priority="2550" operator="equal">
      <formula>0</formula>
    </cfRule>
  </conditionalFormatting>
  <conditionalFormatting sqref="H208">
    <cfRule type="containsErrors" dxfId="968" priority="2549">
      <formula>ISERROR(H208)</formula>
    </cfRule>
  </conditionalFormatting>
  <conditionalFormatting sqref="N209">
    <cfRule type="cellIs" dxfId="967" priority="2547" operator="equal">
      <formula>0</formula>
    </cfRule>
  </conditionalFormatting>
  <conditionalFormatting sqref="H209">
    <cfRule type="containsErrors" dxfId="966" priority="2546">
      <formula>ISERROR(H209)</formula>
    </cfRule>
  </conditionalFormatting>
  <conditionalFormatting sqref="N210">
    <cfRule type="cellIs" dxfId="965" priority="2544" operator="equal">
      <formula>0</formula>
    </cfRule>
  </conditionalFormatting>
  <conditionalFormatting sqref="H210">
    <cfRule type="containsErrors" dxfId="964" priority="2543">
      <formula>ISERROR(H210)</formula>
    </cfRule>
  </conditionalFormatting>
  <conditionalFormatting sqref="H212:I212">
    <cfRule type="containsErrors" dxfId="963" priority="2542">
      <formula>ISERROR(H212)</formula>
    </cfRule>
  </conditionalFormatting>
  <conditionalFormatting sqref="N212">
    <cfRule type="cellIs" dxfId="962" priority="2540" operator="equal">
      <formula>0</formula>
    </cfRule>
  </conditionalFormatting>
  <conditionalFormatting sqref="H213:I213">
    <cfRule type="containsErrors" dxfId="961" priority="2539">
      <formula>ISERROR(H213)</formula>
    </cfRule>
  </conditionalFormatting>
  <conditionalFormatting sqref="N213">
    <cfRule type="cellIs" dxfId="960" priority="2537" operator="equal">
      <formula>0</formula>
    </cfRule>
  </conditionalFormatting>
  <conditionalFormatting sqref="H215:I215">
    <cfRule type="containsErrors" dxfId="959" priority="2536">
      <formula>ISERROR(H215)</formula>
    </cfRule>
  </conditionalFormatting>
  <conditionalFormatting sqref="N215">
    <cfRule type="cellIs" dxfId="958" priority="2534" operator="equal">
      <formula>0</formula>
    </cfRule>
  </conditionalFormatting>
  <conditionalFormatting sqref="H216:I216">
    <cfRule type="containsErrors" dxfId="957" priority="2533">
      <formula>ISERROR(H216)</formula>
    </cfRule>
  </conditionalFormatting>
  <conditionalFormatting sqref="N216">
    <cfRule type="cellIs" dxfId="956" priority="2531" operator="equal">
      <formula>0</formula>
    </cfRule>
  </conditionalFormatting>
  <conditionalFormatting sqref="N217">
    <cfRule type="cellIs" dxfId="955" priority="2529" operator="equal">
      <formula>0</formula>
    </cfRule>
  </conditionalFormatting>
  <conditionalFormatting sqref="H217">
    <cfRule type="containsErrors" dxfId="954" priority="2528">
      <formula>ISERROR(H217)</formula>
    </cfRule>
  </conditionalFormatting>
  <conditionalFormatting sqref="N218">
    <cfRule type="cellIs" dxfId="953" priority="2526" operator="equal">
      <formula>0</formula>
    </cfRule>
  </conditionalFormatting>
  <conditionalFormatting sqref="H218">
    <cfRule type="containsErrors" dxfId="952" priority="2525">
      <formula>ISERROR(H218)</formula>
    </cfRule>
  </conditionalFormatting>
  <conditionalFormatting sqref="H219:I219">
    <cfRule type="containsErrors" dxfId="951" priority="2524">
      <formula>ISERROR(H219)</formula>
    </cfRule>
  </conditionalFormatting>
  <conditionalFormatting sqref="N219">
    <cfRule type="cellIs" dxfId="950" priority="2522" operator="equal">
      <formula>0</formula>
    </cfRule>
  </conditionalFormatting>
  <conditionalFormatting sqref="H214:I214">
    <cfRule type="containsErrors" dxfId="949" priority="2521">
      <formula>ISERROR(H214)</formula>
    </cfRule>
  </conditionalFormatting>
  <conditionalFormatting sqref="N214">
    <cfRule type="cellIs" dxfId="948" priority="2519" operator="equal">
      <formula>0</formula>
    </cfRule>
  </conditionalFormatting>
  <conditionalFormatting sqref="D205:G205">
    <cfRule type="containsErrors" dxfId="947" priority="2518">
      <formula>ISERROR(D205)</formula>
    </cfRule>
  </conditionalFormatting>
  <conditionalFormatting sqref="K205">
    <cfRule type="containsErrors" dxfId="946" priority="2517">
      <formula>ISERROR(K205)</formula>
    </cfRule>
  </conditionalFormatting>
  <conditionalFormatting sqref="O205">
    <cfRule type="containsErrors" dxfId="945" priority="2515">
      <formula>ISERROR(O205)</formula>
    </cfRule>
  </conditionalFormatting>
  <conditionalFormatting sqref="Q203:T219 V203:X219">
    <cfRule type="containsErrors" dxfId="944" priority="2513">
      <formula>ISERROR(Q203)</formula>
    </cfRule>
  </conditionalFormatting>
  <conditionalFormatting sqref="W203:W219">
    <cfRule type="expression" dxfId="943" priority="2503">
      <formula>$AC203=1</formula>
    </cfRule>
    <cfRule type="expression" dxfId="942" priority="2504">
      <formula>$AC203=5</formula>
    </cfRule>
    <cfRule type="expression" dxfId="941" priority="2505">
      <formula>$AC203=4</formula>
    </cfRule>
    <cfRule type="expression" dxfId="940" priority="2506" stopIfTrue="1">
      <formula>$AC203=3</formula>
    </cfRule>
    <cfRule type="expression" dxfId="939" priority="2507">
      <formula>$AC203=2</formula>
    </cfRule>
  </conditionalFormatting>
  <conditionalFormatting sqref="V203:V219">
    <cfRule type="expression" dxfId="938" priority="2509" stopIfTrue="1">
      <formula>V203="CON AVANCE"</formula>
    </cfRule>
  </conditionalFormatting>
  <conditionalFormatting sqref="V203:V219">
    <cfRule type="expression" dxfId="937" priority="2508" stopIfTrue="1">
      <formula>V203="CUMPLIDA"</formula>
    </cfRule>
    <cfRule type="expression" dxfId="936" priority="2511" stopIfTrue="1">
      <formula>V203="PRÓXIMA A VENCER"</formula>
    </cfRule>
    <cfRule type="expression" dxfId="935" priority="2512" stopIfTrue="1">
      <formula>V203="VENCIDA"</formula>
    </cfRule>
  </conditionalFormatting>
  <conditionalFormatting sqref="V203:V219">
    <cfRule type="expression" dxfId="934" priority="2510">
      <formula>V203="EN TERMINO"</formula>
    </cfRule>
  </conditionalFormatting>
  <conditionalFormatting sqref="N205">
    <cfRule type="cellIs" dxfId="933" priority="2498" operator="equal">
      <formula>0</formula>
    </cfRule>
  </conditionalFormatting>
  <conditionalFormatting sqref="I205">
    <cfRule type="containsErrors" dxfId="932" priority="2496">
      <formula>ISERROR(I205)</formula>
    </cfRule>
  </conditionalFormatting>
  <conditionalFormatting sqref="D183:D190">
    <cfRule type="containsErrors" dxfId="931" priority="2268">
      <formula>ISERROR(D183)</formula>
    </cfRule>
  </conditionalFormatting>
  <conditionalFormatting sqref="D198">
    <cfRule type="containsErrors" dxfId="930" priority="2267">
      <formula>ISERROR(D198)</formula>
    </cfRule>
  </conditionalFormatting>
  <conditionalFormatting sqref="D191">
    <cfRule type="containsErrors" dxfId="929" priority="2266">
      <formula>ISERROR(D191)</formula>
    </cfRule>
  </conditionalFormatting>
  <conditionalFormatting sqref="D192">
    <cfRule type="containsErrors" dxfId="928" priority="2265">
      <formula>ISERROR(D192)</formula>
    </cfRule>
  </conditionalFormatting>
  <conditionalFormatting sqref="D193">
    <cfRule type="containsErrors" dxfId="927" priority="2264">
      <formula>ISERROR(D193)</formula>
    </cfRule>
  </conditionalFormatting>
  <conditionalFormatting sqref="D194">
    <cfRule type="containsErrors" dxfId="926" priority="2263">
      <formula>ISERROR(D194)</formula>
    </cfRule>
  </conditionalFormatting>
  <conditionalFormatting sqref="D195">
    <cfRule type="containsErrors" dxfId="925" priority="2262">
      <formula>ISERROR(D195)</formula>
    </cfRule>
  </conditionalFormatting>
  <conditionalFormatting sqref="D196">
    <cfRule type="containsErrors" dxfId="924" priority="2261">
      <formula>ISERROR(D196)</formula>
    </cfRule>
  </conditionalFormatting>
  <conditionalFormatting sqref="D197">
    <cfRule type="containsErrors" dxfId="923" priority="2260">
      <formula>ISERROR(D197)</formula>
    </cfRule>
  </conditionalFormatting>
  <conditionalFormatting sqref="D199">
    <cfRule type="containsErrors" dxfId="922" priority="2259">
      <formula>ISERROR(D199)</formula>
    </cfRule>
  </conditionalFormatting>
  <conditionalFormatting sqref="D202">
    <cfRule type="containsErrors" dxfId="921" priority="2258">
      <formula>ISERROR(D202)</formula>
    </cfRule>
  </conditionalFormatting>
  <conditionalFormatting sqref="F183:G190">
    <cfRule type="containsErrors" dxfId="920" priority="2257">
      <formula>ISERROR(F183)</formula>
    </cfRule>
  </conditionalFormatting>
  <conditionalFormatting sqref="N183">
    <cfRule type="cellIs" dxfId="919" priority="2256" operator="equal">
      <formula>0</formula>
    </cfRule>
  </conditionalFormatting>
  <conditionalFormatting sqref="N184:N202">
    <cfRule type="cellIs" dxfId="918" priority="2255" operator="equal">
      <formula>0</formula>
    </cfRule>
  </conditionalFormatting>
  <conditionalFormatting sqref="Q183:T202 V183:X202">
    <cfRule type="containsErrors" dxfId="917" priority="2253">
      <formula>ISERROR(Q183)</formula>
    </cfRule>
  </conditionalFormatting>
  <conditionalFormatting sqref="W183:W202">
    <cfRule type="expression" dxfId="916" priority="2243">
      <formula>$AC183=1</formula>
    </cfRule>
    <cfRule type="expression" dxfId="915" priority="2244">
      <formula>$AC183=5</formula>
    </cfRule>
    <cfRule type="expression" dxfId="914" priority="2245">
      <formula>$AC183=4</formula>
    </cfRule>
    <cfRule type="expression" dxfId="913" priority="2246" stopIfTrue="1">
      <formula>$AC183=3</formula>
    </cfRule>
    <cfRule type="expression" dxfId="912" priority="2247">
      <formula>$AC183=2</formula>
    </cfRule>
  </conditionalFormatting>
  <conditionalFormatting sqref="V183:V202">
    <cfRule type="expression" dxfId="911" priority="2249" stopIfTrue="1">
      <formula>V183="CON AVANCE"</formula>
    </cfRule>
  </conditionalFormatting>
  <conditionalFormatting sqref="V183:V202">
    <cfRule type="expression" dxfId="910" priority="2248" stopIfTrue="1">
      <formula>V183="CUMPLIDA"</formula>
    </cfRule>
    <cfRule type="expression" dxfId="909" priority="2251" stopIfTrue="1">
      <formula>V183="PRÓXIMA A VENCER"</formula>
    </cfRule>
    <cfRule type="expression" dxfId="908" priority="2252" stopIfTrue="1">
      <formula>V183="VENCIDA"</formula>
    </cfRule>
  </conditionalFormatting>
  <conditionalFormatting sqref="V183:V202">
    <cfRule type="expression" dxfId="907" priority="2250">
      <formula>V183="EN TERMINO"</formula>
    </cfRule>
  </conditionalFormatting>
  <conditionalFormatting sqref="X221:X230">
    <cfRule type="containsErrors" dxfId="906" priority="2241">
      <formula>ISERROR(X221)</formula>
    </cfRule>
  </conditionalFormatting>
  <conditionalFormatting sqref="U450">
    <cfRule type="containsErrors" dxfId="905" priority="1838">
      <formula>ISERROR(U450)</formula>
    </cfRule>
  </conditionalFormatting>
  <conditionalFormatting sqref="U203:U219">
    <cfRule type="containsErrors" dxfId="904" priority="1837">
      <formula>ISERROR(U203)</formula>
    </cfRule>
  </conditionalFormatting>
  <conditionalFormatting sqref="U183:U202">
    <cfRule type="containsErrors" dxfId="903" priority="1836">
      <formula>ISERROR(U183)</formula>
    </cfRule>
  </conditionalFormatting>
  <conditionalFormatting sqref="D182:E182">
    <cfRule type="containsErrors" dxfId="902" priority="1835">
      <formula>ISERROR(D182)</formula>
    </cfRule>
  </conditionalFormatting>
  <conditionalFormatting sqref="Q182:T182 V182:X182">
    <cfRule type="containsErrors" dxfId="901" priority="1834">
      <formula>ISERROR(Q182)</formula>
    </cfRule>
  </conditionalFormatting>
  <conditionalFormatting sqref="W182">
    <cfRule type="expression" dxfId="900" priority="1824">
      <formula>$AC182=1</formula>
    </cfRule>
    <cfRule type="expression" dxfId="899" priority="1825">
      <formula>$AC182=5</formula>
    </cfRule>
    <cfRule type="expression" dxfId="898" priority="1826">
      <formula>$AC182=4</formula>
    </cfRule>
    <cfRule type="expression" dxfId="897" priority="1827" stopIfTrue="1">
      <formula>$AC182=3</formula>
    </cfRule>
    <cfRule type="expression" dxfId="896" priority="1828">
      <formula>$AC182=2</formula>
    </cfRule>
  </conditionalFormatting>
  <conditionalFormatting sqref="V182">
    <cfRule type="expression" dxfId="895" priority="1830" stopIfTrue="1">
      <formula>V182="CON AVANCE"</formula>
    </cfRule>
  </conditionalFormatting>
  <conditionalFormatting sqref="V182">
    <cfRule type="expression" dxfId="894" priority="1829" stopIfTrue="1">
      <formula>V182="CUMPLIDA"</formula>
    </cfRule>
    <cfRule type="expression" dxfId="893" priority="1832" stopIfTrue="1">
      <formula>V182="PRÓXIMA A VENCER"</formula>
    </cfRule>
    <cfRule type="expression" dxfId="892" priority="1833" stopIfTrue="1">
      <formula>V182="VENCIDA"</formula>
    </cfRule>
  </conditionalFormatting>
  <conditionalFormatting sqref="V182">
    <cfRule type="expression" dxfId="891" priority="1831">
      <formula>V182="EN TERMINO"</formula>
    </cfRule>
  </conditionalFormatting>
  <conditionalFormatting sqref="U182">
    <cfRule type="containsErrors" dxfId="890" priority="1822">
      <formula>ISERROR(U182)</formula>
    </cfRule>
  </conditionalFormatting>
  <conditionalFormatting sqref="N182">
    <cfRule type="cellIs" dxfId="889" priority="1821" operator="equal">
      <formula>0</formula>
    </cfRule>
  </conditionalFormatting>
  <conditionalFormatting sqref="N156:N181">
    <cfRule type="cellIs" dxfId="888" priority="1744" operator="equal">
      <formula>0</formula>
    </cfRule>
  </conditionalFormatting>
  <conditionalFormatting sqref="Q156:T181">
    <cfRule type="containsErrors" dxfId="887" priority="1741">
      <formula>ISERROR(Q156)</formula>
    </cfRule>
  </conditionalFormatting>
  <conditionalFormatting sqref="V156:W181">
    <cfRule type="containsErrors" dxfId="886" priority="1740">
      <formula>ISERROR(V156)</formula>
    </cfRule>
  </conditionalFormatting>
  <conditionalFormatting sqref="V156:V181">
    <cfRule type="expression" dxfId="885" priority="1736" stopIfTrue="1">
      <formula>V156="CON AVANCE"</formula>
    </cfRule>
  </conditionalFormatting>
  <conditionalFormatting sqref="V156:V181">
    <cfRule type="expression" dxfId="884" priority="1735" stopIfTrue="1">
      <formula>V156="CUMPLIDA"</formula>
    </cfRule>
    <cfRule type="expression" dxfId="883" priority="1738" stopIfTrue="1">
      <formula>V156="PRÓXIMA A VENCER"</formula>
    </cfRule>
    <cfRule type="expression" dxfId="882" priority="1739" stopIfTrue="1">
      <formula>V156="VENCIDA"</formula>
    </cfRule>
  </conditionalFormatting>
  <conditionalFormatting sqref="V156:V181">
    <cfRule type="expression" dxfId="881" priority="1737">
      <formula>V156="EN TERMINO"</formula>
    </cfRule>
  </conditionalFormatting>
  <conditionalFormatting sqref="I158 I169 I171">
    <cfRule type="containsErrors" dxfId="880" priority="1729">
      <formula>ISERROR(I158)</formula>
    </cfRule>
  </conditionalFormatting>
  <conditionalFormatting sqref="F172:G174">
    <cfRule type="containsErrors" dxfId="879" priority="1728">
      <formula>ISERROR(F172)</formula>
    </cfRule>
  </conditionalFormatting>
  <conditionalFormatting sqref="F171:G171">
    <cfRule type="containsErrors" dxfId="878" priority="1727">
      <formula>ISERROR(F171)</formula>
    </cfRule>
  </conditionalFormatting>
  <conditionalFormatting sqref="F176:G176 G177:G178">
    <cfRule type="containsErrors" dxfId="877" priority="1726">
      <formula>ISERROR(F176)</formula>
    </cfRule>
  </conditionalFormatting>
  <conditionalFormatting sqref="F175:G175">
    <cfRule type="containsErrors" dxfId="876" priority="1725">
      <formula>ISERROR(F175)</formula>
    </cfRule>
  </conditionalFormatting>
  <conditionalFormatting sqref="I179">
    <cfRule type="containsErrors" dxfId="875" priority="1724">
      <formula>ISERROR(I179)</formula>
    </cfRule>
  </conditionalFormatting>
  <conditionalFormatting sqref="I180">
    <cfRule type="containsErrors" dxfId="874" priority="1723">
      <formula>ISERROR(I180)</formula>
    </cfRule>
  </conditionalFormatting>
  <conditionalFormatting sqref="I181">
    <cfRule type="containsErrors" dxfId="873" priority="1722">
      <formula>ISERROR(I181)</formula>
    </cfRule>
  </conditionalFormatting>
  <conditionalFormatting sqref="J180">
    <cfRule type="containsErrors" dxfId="872" priority="1719">
      <formula>ISERROR(J180)</formula>
    </cfRule>
  </conditionalFormatting>
  <conditionalFormatting sqref="J177">
    <cfRule type="containsErrors" dxfId="871" priority="1717">
      <formula>ISERROR(J177)</formula>
    </cfRule>
  </conditionalFormatting>
  <conditionalFormatting sqref="J169">
    <cfRule type="containsErrors" dxfId="870" priority="1720">
      <formula>ISERROR(J169)</formula>
    </cfRule>
  </conditionalFormatting>
  <conditionalFormatting sqref="J179">
    <cfRule type="containsErrors" dxfId="869" priority="1716">
      <formula>ISERROR(J179)</formula>
    </cfRule>
  </conditionalFormatting>
  <conditionalFormatting sqref="J171">
    <cfRule type="containsErrors" dxfId="868" priority="1718">
      <formula>ISERROR(J171)</formula>
    </cfRule>
  </conditionalFormatting>
  <conditionalFormatting sqref="J181">
    <cfRule type="containsErrors" dxfId="867" priority="1715">
      <formula>ISERROR(J181)</formula>
    </cfRule>
  </conditionalFormatting>
  <conditionalFormatting sqref="K181">
    <cfRule type="containsErrors" dxfId="866" priority="1708">
      <formula>ISERROR(K181)</formula>
    </cfRule>
  </conditionalFormatting>
  <conditionalFormatting sqref="K169">
    <cfRule type="containsErrors" dxfId="865" priority="1713">
      <formula>ISERROR(K169)</formula>
    </cfRule>
  </conditionalFormatting>
  <conditionalFormatting sqref="K171">
    <cfRule type="containsErrors" dxfId="864" priority="1712">
      <formula>ISERROR(K171)</formula>
    </cfRule>
  </conditionalFormatting>
  <conditionalFormatting sqref="K177">
    <cfRule type="containsErrors" dxfId="863" priority="1711">
      <formula>ISERROR(K177)</formula>
    </cfRule>
  </conditionalFormatting>
  <conditionalFormatting sqref="K179">
    <cfRule type="containsErrors" dxfId="862" priority="1710">
      <formula>ISERROR(K179)</formula>
    </cfRule>
  </conditionalFormatting>
  <conditionalFormatting sqref="K180">
    <cfRule type="containsErrors" dxfId="861" priority="1709">
      <formula>ISERROR(K180)</formula>
    </cfRule>
  </conditionalFormatting>
  <conditionalFormatting sqref="H156:I157">
    <cfRule type="containsErrors" dxfId="860" priority="1706">
      <formula>ISERROR(H156)</formula>
    </cfRule>
  </conditionalFormatting>
  <conditionalFormatting sqref="I178">
    <cfRule type="containsErrors" dxfId="859" priority="1705">
      <formula>ISERROR(I178)</formula>
    </cfRule>
  </conditionalFormatting>
  <conditionalFormatting sqref="H166:I166">
    <cfRule type="containsErrors" dxfId="858" priority="1704">
      <formula>ISERROR(H166)</formula>
    </cfRule>
  </conditionalFormatting>
  <conditionalFormatting sqref="G179">
    <cfRule type="containsErrors" dxfId="857" priority="1703">
      <formula>ISERROR(G179)</formula>
    </cfRule>
  </conditionalFormatting>
  <conditionalFormatting sqref="G180">
    <cfRule type="containsErrors" dxfId="856" priority="1702">
      <formula>ISERROR(G180)</formula>
    </cfRule>
  </conditionalFormatting>
  <conditionalFormatting sqref="H172">
    <cfRule type="containsErrors" dxfId="855" priority="1701">
      <formula>ISERROR(H172)</formula>
    </cfRule>
  </conditionalFormatting>
  <conditionalFormatting sqref="H174">
    <cfRule type="containsErrors" dxfId="854" priority="1700">
      <formula>ISERROR(H174)</formula>
    </cfRule>
  </conditionalFormatting>
  <conditionalFormatting sqref="I159">
    <cfRule type="containsErrors" dxfId="853" priority="1699">
      <formula>ISERROR(I159)</formula>
    </cfRule>
  </conditionalFormatting>
  <conditionalFormatting sqref="J164">
    <cfRule type="containsErrors" dxfId="852" priority="1698">
      <formula>ISERROR(J164)</formula>
    </cfRule>
  </conditionalFormatting>
  <conditionalFormatting sqref="K164">
    <cfRule type="containsErrors" dxfId="851" priority="1697">
      <formula>ISERROR(K164)</formula>
    </cfRule>
  </conditionalFormatting>
  <conditionalFormatting sqref="I160:I161">
    <cfRule type="containsErrors" dxfId="850" priority="1696">
      <formula>ISERROR(I160)</formula>
    </cfRule>
  </conditionalFormatting>
  <conditionalFormatting sqref="H165">
    <cfRule type="containsErrors" dxfId="849" priority="1695">
      <formula>ISERROR(H165)</formula>
    </cfRule>
  </conditionalFormatting>
  <conditionalFormatting sqref="I165">
    <cfRule type="containsErrors" dxfId="848" priority="1694">
      <formula>ISERROR(I165)</formula>
    </cfRule>
  </conditionalFormatting>
  <conditionalFormatting sqref="J165">
    <cfRule type="containsErrors" dxfId="847" priority="1693">
      <formula>ISERROR(J165)</formula>
    </cfRule>
  </conditionalFormatting>
  <conditionalFormatting sqref="K165">
    <cfRule type="containsErrors" dxfId="846" priority="1692">
      <formula>ISERROR(K165)</formula>
    </cfRule>
  </conditionalFormatting>
  <conditionalFormatting sqref="I164">
    <cfRule type="containsErrors" dxfId="845" priority="1691">
      <formula>ISERROR(I164)</formula>
    </cfRule>
  </conditionalFormatting>
  <conditionalFormatting sqref="J170">
    <cfRule type="containsErrors" dxfId="844" priority="1690">
      <formula>ISERROR(J170)</formula>
    </cfRule>
  </conditionalFormatting>
  <conditionalFormatting sqref="K170">
    <cfRule type="containsErrors" dxfId="843" priority="1689">
      <formula>ISERROR(K170)</formula>
    </cfRule>
  </conditionalFormatting>
  <conditionalFormatting sqref="I170">
    <cfRule type="containsErrors" dxfId="842" priority="1688">
      <formula>ISERROR(I170)</formula>
    </cfRule>
  </conditionalFormatting>
  <conditionalFormatting sqref="K167">
    <cfRule type="containsErrors" dxfId="841" priority="1687">
      <formula>ISERROR(K167)</formula>
    </cfRule>
  </conditionalFormatting>
  <conditionalFormatting sqref="I167">
    <cfRule type="containsErrors" dxfId="840" priority="1686">
      <formula>ISERROR(I167)</formula>
    </cfRule>
  </conditionalFormatting>
  <conditionalFormatting sqref="J168">
    <cfRule type="containsErrors" dxfId="839" priority="1685">
      <formula>ISERROR(J168)</formula>
    </cfRule>
  </conditionalFormatting>
  <conditionalFormatting sqref="K168">
    <cfRule type="containsErrors" dxfId="838" priority="1684">
      <formula>ISERROR(K168)</formula>
    </cfRule>
  </conditionalFormatting>
  <conditionalFormatting sqref="I168">
    <cfRule type="containsErrors" dxfId="837" priority="1683">
      <formula>ISERROR(I168)</formula>
    </cfRule>
  </conditionalFormatting>
  <conditionalFormatting sqref="H160">
    <cfRule type="containsErrors" dxfId="836" priority="1682">
      <formula>ISERROR(H160)</formula>
    </cfRule>
  </conditionalFormatting>
  <conditionalFormatting sqref="H161">
    <cfRule type="containsErrors" dxfId="835" priority="1681">
      <formula>ISERROR(H161)</formula>
    </cfRule>
  </conditionalFormatting>
  <conditionalFormatting sqref="H164">
    <cfRule type="containsErrors" dxfId="834" priority="1680">
      <formula>ISERROR(H164)</formula>
    </cfRule>
  </conditionalFormatting>
  <conditionalFormatting sqref="H163">
    <cfRule type="containsErrors" dxfId="833" priority="1679">
      <formula>ISERROR(H163)</formula>
    </cfRule>
  </conditionalFormatting>
  <conditionalFormatting sqref="H162">
    <cfRule type="containsErrors" dxfId="832" priority="1678">
      <formula>ISERROR(H162)</formula>
    </cfRule>
  </conditionalFormatting>
  <conditionalFormatting sqref="H167">
    <cfRule type="containsErrors" dxfId="831" priority="1677">
      <formula>ISERROR(H167)</formula>
    </cfRule>
  </conditionalFormatting>
  <conditionalFormatting sqref="J167">
    <cfRule type="containsErrors" dxfId="830" priority="1676">
      <formula>ISERROR(J167)</formula>
    </cfRule>
  </conditionalFormatting>
  <conditionalFormatting sqref="H181">
    <cfRule type="containsErrors" dxfId="829" priority="1675">
      <formula>ISERROR(H181)</formula>
    </cfRule>
  </conditionalFormatting>
  <conditionalFormatting sqref="H169:H171">
    <cfRule type="containsErrors" dxfId="828" priority="1673">
      <formula>ISERROR(H169)</formula>
    </cfRule>
  </conditionalFormatting>
  <conditionalFormatting sqref="H168">
    <cfRule type="containsErrors" dxfId="827" priority="1672">
      <formula>ISERROR(H168)</formula>
    </cfRule>
  </conditionalFormatting>
  <conditionalFormatting sqref="H178">
    <cfRule type="containsErrors" dxfId="826" priority="1671">
      <formula>ISERROR(H178)</formula>
    </cfRule>
  </conditionalFormatting>
  <conditionalFormatting sqref="H179">
    <cfRule type="containsErrors" dxfId="825" priority="1670">
      <formula>ISERROR(H179)</formula>
    </cfRule>
  </conditionalFormatting>
  <conditionalFormatting sqref="H180">
    <cfRule type="containsErrors" dxfId="824" priority="1669">
      <formula>ISERROR(H180)</formula>
    </cfRule>
  </conditionalFormatting>
  <conditionalFormatting sqref="H177">
    <cfRule type="containsErrors" dxfId="823" priority="1668">
      <formula>ISERROR(H177)</formula>
    </cfRule>
  </conditionalFormatting>
  <conditionalFormatting sqref="I177">
    <cfRule type="containsErrors" dxfId="822" priority="1667">
      <formula>ISERROR(I177)</formula>
    </cfRule>
  </conditionalFormatting>
  <conditionalFormatting sqref="O158:O162 O172:O179 O164:O168">
    <cfRule type="containsErrors" dxfId="821" priority="1666">
      <formula>ISERROR(O158)</formula>
    </cfRule>
  </conditionalFormatting>
  <conditionalFormatting sqref="O163">
    <cfRule type="containsErrors" dxfId="820" priority="1665">
      <formula>ISERROR(O163)</formula>
    </cfRule>
  </conditionalFormatting>
  <conditionalFormatting sqref="O156:O157">
    <cfRule type="containsErrors" dxfId="819" priority="1663">
      <formula>ISERROR(O156)</formula>
    </cfRule>
  </conditionalFormatting>
  <conditionalFormatting sqref="K258">
    <cfRule type="containsErrors" dxfId="818" priority="1618">
      <formula>ISERROR(K258)</formula>
    </cfRule>
  </conditionalFormatting>
  <conditionalFormatting sqref="H258">
    <cfRule type="containsErrors" dxfId="817" priority="1617">
      <formula>ISERROR(H258)</formula>
    </cfRule>
  </conditionalFormatting>
  <conditionalFormatting sqref="J258">
    <cfRule type="containsErrors" dxfId="816" priority="1616">
      <formula>ISERROR(J258)</formula>
    </cfRule>
  </conditionalFormatting>
  <conditionalFormatting sqref="I258">
    <cfRule type="containsErrors" dxfId="815" priority="1615">
      <formula>ISERROR(I258)</formula>
    </cfRule>
  </conditionalFormatting>
  <conditionalFormatting sqref="H351">
    <cfRule type="containsErrors" dxfId="814" priority="1614">
      <formula>ISERROR(H351)</formula>
    </cfRule>
  </conditionalFormatting>
  <conditionalFormatting sqref="J351">
    <cfRule type="containsErrors" dxfId="813" priority="1613">
      <formula>ISERROR(J351)</formula>
    </cfRule>
  </conditionalFormatting>
  <conditionalFormatting sqref="I351">
    <cfRule type="containsErrors" dxfId="812" priority="1612">
      <formula>ISERROR(I351)</formula>
    </cfRule>
  </conditionalFormatting>
  <conditionalFormatting sqref="K351">
    <cfRule type="containsErrors" dxfId="811" priority="1611">
      <formula>ISERROR(K351)</formula>
    </cfRule>
  </conditionalFormatting>
  <conditionalFormatting sqref="P287:P314 P573:P575">
    <cfRule type="cellIs" dxfId="810" priority="1350" operator="equal">
      <formula>0</formula>
    </cfRule>
  </conditionalFormatting>
  <conditionalFormatting sqref="P203:P219">
    <cfRule type="cellIs" dxfId="809" priority="1348" operator="equal">
      <formula>0</formula>
    </cfRule>
  </conditionalFormatting>
  <conditionalFormatting sqref="P316 P247:P249 P252 P255:P256 P264 P276 P282 P280">
    <cfRule type="containsErrors" dxfId="808" priority="1347">
      <formula>ISERROR(P247)</formula>
    </cfRule>
  </conditionalFormatting>
  <conditionalFormatting sqref="P356:P358 P569 P562:P567">
    <cfRule type="cellIs" dxfId="807" priority="1346" operator="equal">
      <formula>0</formula>
    </cfRule>
  </conditionalFormatting>
  <conditionalFormatting sqref="P315">
    <cfRule type="cellIs" dxfId="806" priority="1344" operator="equal">
      <formula>0</formula>
    </cfRule>
  </conditionalFormatting>
  <conditionalFormatting sqref="P317">
    <cfRule type="cellIs" dxfId="805" priority="1343" operator="equal">
      <formula>0</formula>
    </cfRule>
  </conditionalFormatting>
  <conditionalFormatting sqref="P318">
    <cfRule type="cellIs" dxfId="804" priority="1342" operator="equal">
      <formula>0</formula>
    </cfRule>
  </conditionalFormatting>
  <conditionalFormatting sqref="P319">
    <cfRule type="cellIs" dxfId="803" priority="1340" operator="equal">
      <formula>0</formula>
    </cfRule>
  </conditionalFormatting>
  <conditionalFormatting sqref="P320">
    <cfRule type="cellIs" dxfId="802" priority="1338" operator="equal">
      <formula>0</formula>
    </cfRule>
  </conditionalFormatting>
  <conditionalFormatting sqref="P321">
    <cfRule type="cellIs" dxfId="801" priority="1337" operator="equal">
      <formula>0</formula>
    </cfRule>
  </conditionalFormatting>
  <conditionalFormatting sqref="P322">
    <cfRule type="cellIs" dxfId="800" priority="1336" operator="equal">
      <formula>0</formula>
    </cfRule>
  </conditionalFormatting>
  <conditionalFormatting sqref="P323">
    <cfRule type="cellIs" dxfId="799" priority="1335" operator="equal">
      <formula>0</formula>
    </cfRule>
  </conditionalFormatting>
  <conditionalFormatting sqref="P351">
    <cfRule type="cellIs" dxfId="798" priority="1334" operator="equal">
      <formula>0</formula>
    </cfRule>
  </conditionalFormatting>
  <conditionalFormatting sqref="P353:P354">
    <cfRule type="cellIs" dxfId="797" priority="1330" operator="equal">
      <formula>0</formula>
    </cfRule>
  </conditionalFormatting>
  <conditionalFormatting sqref="P367">
    <cfRule type="cellIs" dxfId="796" priority="1328" operator="equal">
      <formula>0</formula>
    </cfRule>
  </conditionalFormatting>
  <conditionalFormatting sqref="P570">
    <cfRule type="cellIs" dxfId="795" priority="1327" operator="equal">
      <formula>0</formula>
    </cfRule>
  </conditionalFormatting>
  <conditionalFormatting sqref="P283">
    <cfRule type="cellIs" dxfId="794" priority="1326" operator="equal">
      <formula>0</formula>
    </cfRule>
  </conditionalFormatting>
  <conditionalFormatting sqref="P325">
    <cfRule type="cellIs" dxfId="793" priority="1325" operator="equal">
      <formula>0</formula>
    </cfRule>
  </conditionalFormatting>
  <conditionalFormatting sqref="P327">
    <cfRule type="cellIs" dxfId="792" priority="1324" operator="equal">
      <formula>0</formula>
    </cfRule>
  </conditionalFormatting>
  <conditionalFormatting sqref="P329">
    <cfRule type="cellIs" dxfId="791" priority="1323" operator="equal">
      <formula>0</formula>
    </cfRule>
  </conditionalFormatting>
  <conditionalFormatting sqref="P331">
    <cfRule type="cellIs" dxfId="790" priority="1322" operator="equal">
      <formula>0</formula>
    </cfRule>
  </conditionalFormatting>
  <conditionalFormatting sqref="P333">
    <cfRule type="cellIs" dxfId="789" priority="1321" operator="equal">
      <formula>0</formula>
    </cfRule>
  </conditionalFormatting>
  <conditionalFormatting sqref="P335">
    <cfRule type="cellIs" dxfId="788" priority="1320" operator="equal">
      <formula>0</formula>
    </cfRule>
  </conditionalFormatting>
  <conditionalFormatting sqref="P337">
    <cfRule type="cellIs" dxfId="787" priority="1319" operator="equal">
      <formula>0</formula>
    </cfRule>
  </conditionalFormatting>
  <conditionalFormatting sqref="P339">
    <cfRule type="cellIs" dxfId="786" priority="1318" operator="equal">
      <formula>0</formula>
    </cfRule>
  </conditionalFormatting>
  <conditionalFormatting sqref="P341">
    <cfRule type="cellIs" dxfId="785" priority="1317" operator="equal">
      <formula>0</formula>
    </cfRule>
  </conditionalFormatting>
  <conditionalFormatting sqref="P343">
    <cfRule type="cellIs" dxfId="784" priority="1316" operator="equal">
      <formula>0</formula>
    </cfRule>
  </conditionalFormatting>
  <conditionalFormatting sqref="P345">
    <cfRule type="cellIs" dxfId="783" priority="1315" operator="equal">
      <formula>0</formula>
    </cfRule>
  </conditionalFormatting>
  <conditionalFormatting sqref="P347">
    <cfRule type="cellIs" dxfId="782" priority="1314" operator="equal">
      <formula>0</formula>
    </cfRule>
  </conditionalFormatting>
  <conditionalFormatting sqref="P349">
    <cfRule type="cellIs" dxfId="781" priority="1313" operator="equal">
      <formula>0</formula>
    </cfRule>
  </conditionalFormatting>
  <conditionalFormatting sqref="P243">
    <cfRule type="cellIs" dxfId="780" priority="1312" operator="equal">
      <formula>0</formula>
    </cfRule>
  </conditionalFormatting>
  <conditionalFormatting sqref="P244">
    <cfRule type="cellIs" dxfId="779" priority="1311" operator="equal">
      <formula>0</formula>
    </cfRule>
  </conditionalFormatting>
  <conditionalFormatting sqref="P245">
    <cfRule type="cellIs" dxfId="778" priority="1310" operator="equal">
      <formula>0</formula>
    </cfRule>
  </conditionalFormatting>
  <conditionalFormatting sqref="P246">
    <cfRule type="cellIs" dxfId="777" priority="1308" operator="equal">
      <formula>0</formula>
    </cfRule>
  </conditionalFormatting>
  <conditionalFormatting sqref="P250">
    <cfRule type="cellIs" dxfId="776" priority="1301" operator="equal">
      <formula>0</formula>
    </cfRule>
  </conditionalFormatting>
  <conditionalFormatting sqref="P251">
    <cfRule type="cellIs" dxfId="775" priority="1300" operator="equal">
      <formula>0</formula>
    </cfRule>
  </conditionalFormatting>
  <conditionalFormatting sqref="P253">
    <cfRule type="cellIs" dxfId="774" priority="1299" operator="equal">
      <formula>0</formula>
    </cfRule>
  </conditionalFormatting>
  <conditionalFormatting sqref="P254">
    <cfRule type="cellIs" dxfId="773" priority="1298" operator="equal">
      <formula>0</formula>
    </cfRule>
  </conditionalFormatting>
  <conditionalFormatting sqref="P258">
    <cfRule type="cellIs" dxfId="772" priority="1290" operator="equal">
      <formula>0</formula>
    </cfRule>
  </conditionalFormatting>
  <conditionalFormatting sqref="P259">
    <cfRule type="cellIs" dxfId="771" priority="1289" operator="equal">
      <formula>0</formula>
    </cfRule>
  </conditionalFormatting>
  <conditionalFormatting sqref="P260">
    <cfRule type="cellIs" dxfId="770" priority="1288" operator="equal">
      <formula>0</formula>
    </cfRule>
  </conditionalFormatting>
  <conditionalFormatting sqref="P261">
    <cfRule type="cellIs" dxfId="769" priority="1287" operator="equal">
      <formula>0</formula>
    </cfRule>
  </conditionalFormatting>
  <conditionalFormatting sqref="P262">
    <cfRule type="cellIs" dxfId="768" priority="1285" operator="equal">
      <formula>0</formula>
    </cfRule>
  </conditionalFormatting>
  <conditionalFormatting sqref="P263">
    <cfRule type="cellIs" dxfId="767" priority="1284" operator="equal">
      <formula>0</formula>
    </cfRule>
  </conditionalFormatting>
  <conditionalFormatting sqref="P265">
    <cfRule type="cellIs" dxfId="766" priority="1283" operator="equal">
      <formula>0</formula>
    </cfRule>
  </conditionalFormatting>
  <conditionalFormatting sqref="P266">
    <cfRule type="cellIs" dxfId="765" priority="1282" operator="equal">
      <formula>0</formula>
    </cfRule>
  </conditionalFormatting>
  <conditionalFormatting sqref="P267">
    <cfRule type="cellIs" dxfId="764" priority="1281" operator="equal">
      <formula>0</formula>
    </cfRule>
  </conditionalFormatting>
  <conditionalFormatting sqref="P268">
    <cfRule type="cellIs" dxfId="763" priority="1280" operator="equal">
      <formula>0</formula>
    </cfRule>
  </conditionalFormatting>
  <conditionalFormatting sqref="P269">
    <cfRule type="cellIs" dxfId="762" priority="1278" operator="equal">
      <formula>0</formula>
    </cfRule>
  </conditionalFormatting>
  <conditionalFormatting sqref="P270">
    <cfRule type="cellIs" dxfId="761" priority="1277" operator="equal">
      <formula>0</formula>
    </cfRule>
  </conditionalFormatting>
  <conditionalFormatting sqref="P271">
    <cfRule type="cellIs" dxfId="760" priority="1276" operator="equal">
      <formula>0</formula>
    </cfRule>
  </conditionalFormatting>
  <conditionalFormatting sqref="P272">
    <cfRule type="cellIs" dxfId="759" priority="1275" operator="equal">
      <formula>0</formula>
    </cfRule>
  </conditionalFormatting>
  <conditionalFormatting sqref="P273">
    <cfRule type="cellIs" dxfId="758" priority="1273" operator="equal">
      <formula>0</formula>
    </cfRule>
  </conditionalFormatting>
  <conditionalFormatting sqref="P274">
    <cfRule type="cellIs" dxfId="757" priority="1272" operator="equal">
      <formula>0</formula>
    </cfRule>
  </conditionalFormatting>
  <conditionalFormatting sqref="P275">
    <cfRule type="cellIs" dxfId="756" priority="1271" operator="equal">
      <formula>0</formula>
    </cfRule>
  </conditionalFormatting>
  <conditionalFormatting sqref="P277">
    <cfRule type="cellIs" dxfId="755" priority="1270" operator="equal">
      <formula>0</formula>
    </cfRule>
  </conditionalFormatting>
  <conditionalFormatting sqref="P278">
    <cfRule type="cellIs" dxfId="754" priority="1269" operator="equal">
      <formula>0</formula>
    </cfRule>
  </conditionalFormatting>
  <conditionalFormatting sqref="P279">
    <cfRule type="cellIs" dxfId="753" priority="1268" operator="equal">
      <formula>0</formula>
    </cfRule>
  </conditionalFormatting>
  <conditionalFormatting sqref="P281">
    <cfRule type="cellIs" dxfId="752" priority="1267" operator="equal">
      <formula>0</formula>
    </cfRule>
  </conditionalFormatting>
  <conditionalFormatting sqref="P233">
    <cfRule type="cellIs" dxfId="751" priority="1264" operator="equal">
      <formula>0</formula>
    </cfRule>
  </conditionalFormatting>
  <conditionalFormatting sqref="P241">
    <cfRule type="cellIs" dxfId="750" priority="1263" operator="equal">
      <formula>0</formula>
    </cfRule>
  </conditionalFormatting>
  <conditionalFormatting sqref="P242">
    <cfRule type="cellIs" dxfId="749" priority="1262" operator="equal">
      <formula>0</formula>
    </cfRule>
  </conditionalFormatting>
  <conditionalFormatting sqref="P324">
    <cfRule type="cellIs" dxfId="748" priority="1261" operator="equal">
      <formula>0</formula>
    </cfRule>
  </conditionalFormatting>
  <conditionalFormatting sqref="P326">
    <cfRule type="cellIs" dxfId="747" priority="1260" operator="equal">
      <formula>0</formula>
    </cfRule>
  </conditionalFormatting>
  <conditionalFormatting sqref="P330">
    <cfRule type="cellIs" dxfId="746" priority="1259" operator="equal">
      <formula>0</formula>
    </cfRule>
  </conditionalFormatting>
  <conditionalFormatting sqref="P355">
    <cfRule type="cellIs" dxfId="745" priority="1258" operator="equal">
      <formula>0</formula>
    </cfRule>
  </conditionalFormatting>
  <conditionalFormatting sqref="P359">
    <cfRule type="cellIs" dxfId="744" priority="1257" operator="equal">
      <formula>0</formula>
    </cfRule>
  </conditionalFormatting>
  <conditionalFormatting sqref="P438">
    <cfRule type="cellIs" dxfId="743" priority="1255" operator="equal">
      <formula>0</formula>
    </cfRule>
  </conditionalFormatting>
  <conditionalFormatting sqref="P459">
    <cfRule type="cellIs" dxfId="742" priority="1254" operator="equal">
      <formula>0</formula>
    </cfRule>
  </conditionalFormatting>
  <conditionalFormatting sqref="P495">
    <cfRule type="cellIs" dxfId="741" priority="1253" operator="equal">
      <formula>0</formula>
    </cfRule>
  </conditionalFormatting>
  <conditionalFormatting sqref="P496">
    <cfRule type="cellIs" dxfId="740" priority="1252" operator="equal">
      <formula>0</formula>
    </cfRule>
  </conditionalFormatting>
  <conditionalFormatting sqref="P497">
    <cfRule type="cellIs" dxfId="739" priority="1251" operator="equal">
      <formula>0</formula>
    </cfRule>
  </conditionalFormatting>
  <conditionalFormatting sqref="P498">
    <cfRule type="cellIs" dxfId="738" priority="1250" operator="equal">
      <formula>0</formula>
    </cfRule>
  </conditionalFormatting>
  <conditionalFormatting sqref="P499">
    <cfRule type="cellIs" dxfId="737" priority="1249" operator="equal">
      <formula>0</formula>
    </cfRule>
  </conditionalFormatting>
  <conditionalFormatting sqref="P500">
    <cfRule type="cellIs" dxfId="736" priority="1248" operator="equal">
      <formula>0</formula>
    </cfRule>
  </conditionalFormatting>
  <conditionalFormatting sqref="P544">
    <cfRule type="cellIs" dxfId="735" priority="1247" operator="equal">
      <formula>0</formula>
    </cfRule>
  </conditionalFormatting>
  <conditionalFormatting sqref="P556:P557">
    <cfRule type="cellIs" dxfId="734" priority="1246" operator="equal">
      <formula>0</formula>
    </cfRule>
  </conditionalFormatting>
  <conditionalFormatting sqref="P558:P561">
    <cfRule type="cellIs" dxfId="733" priority="1245" operator="equal">
      <formula>0</formula>
    </cfRule>
  </conditionalFormatting>
  <conditionalFormatting sqref="P568">
    <cfRule type="cellIs" dxfId="732" priority="1244" operator="equal">
      <formula>0</formula>
    </cfRule>
  </conditionalFormatting>
  <conditionalFormatting sqref="P571">
    <cfRule type="cellIs" dxfId="731" priority="1243" operator="equal">
      <formula>0</formula>
    </cfRule>
  </conditionalFormatting>
  <conditionalFormatting sqref="P572">
    <cfRule type="cellIs" dxfId="730" priority="1242" operator="equal">
      <formula>0</formula>
    </cfRule>
  </conditionalFormatting>
  <conditionalFormatting sqref="P576">
    <cfRule type="cellIs" dxfId="729" priority="1240" operator="equal">
      <formula>0</formula>
    </cfRule>
  </conditionalFormatting>
  <conditionalFormatting sqref="P232">
    <cfRule type="cellIs" dxfId="728" priority="1239" operator="equal">
      <formula>0</formula>
    </cfRule>
  </conditionalFormatting>
  <conditionalFormatting sqref="P231">
    <cfRule type="cellIs" dxfId="727" priority="1238" operator="equal">
      <formula>0</formula>
    </cfRule>
  </conditionalFormatting>
  <conditionalFormatting sqref="P220:P230">
    <cfRule type="cellIs" dxfId="726" priority="1237" operator="equal">
      <formula>0</formula>
    </cfRule>
  </conditionalFormatting>
  <conditionalFormatting sqref="P183:P202">
    <cfRule type="cellIs" dxfId="725" priority="1236" operator="equal">
      <formula>0</formula>
    </cfRule>
  </conditionalFormatting>
  <conditionalFormatting sqref="P328">
    <cfRule type="cellIs" dxfId="724" priority="1235" operator="equal">
      <formula>0</formula>
    </cfRule>
  </conditionalFormatting>
  <conditionalFormatting sqref="P332">
    <cfRule type="cellIs" dxfId="723" priority="1234" operator="equal">
      <formula>0</formula>
    </cfRule>
  </conditionalFormatting>
  <conditionalFormatting sqref="P334">
    <cfRule type="cellIs" dxfId="722" priority="1233" operator="equal">
      <formula>0</formula>
    </cfRule>
  </conditionalFormatting>
  <conditionalFormatting sqref="P336">
    <cfRule type="cellIs" dxfId="721" priority="1232" operator="equal">
      <formula>0</formula>
    </cfRule>
  </conditionalFormatting>
  <conditionalFormatting sqref="P338">
    <cfRule type="cellIs" dxfId="720" priority="1231" operator="equal">
      <formula>0</formula>
    </cfRule>
  </conditionalFormatting>
  <conditionalFormatting sqref="P340">
    <cfRule type="cellIs" dxfId="719" priority="1230" operator="equal">
      <formula>0</formula>
    </cfRule>
  </conditionalFormatting>
  <conditionalFormatting sqref="P342">
    <cfRule type="cellIs" dxfId="718" priority="1229" operator="equal">
      <formula>0</formula>
    </cfRule>
  </conditionalFormatting>
  <conditionalFormatting sqref="P344">
    <cfRule type="cellIs" dxfId="717" priority="1228" operator="equal">
      <formula>0</formula>
    </cfRule>
  </conditionalFormatting>
  <conditionalFormatting sqref="P346">
    <cfRule type="cellIs" dxfId="716" priority="1227" operator="equal">
      <formula>0</formula>
    </cfRule>
  </conditionalFormatting>
  <conditionalFormatting sqref="P348">
    <cfRule type="cellIs" dxfId="715" priority="1226" operator="equal">
      <formula>0</formula>
    </cfRule>
  </conditionalFormatting>
  <conditionalFormatting sqref="P350">
    <cfRule type="cellIs" dxfId="714" priority="1225" operator="equal">
      <formula>0</formula>
    </cfRule>
  </conditionalFormatting>
  <conditionalFormatting sqref="P182">
    <cfRule type="cellIs" dxfId="713" priority="1155" operator="equal">
      <formula>0</formula>
    </cfRule>
  </conditionalFormatting>
  <conditionalFormatting sqref="P156:P181">
    <cfRule type="cellIs" dxfId="712" priority="1097" operator="equal">
      <formula>0</formula>
    </cfRule>
  </conditionalFormatting>
  <conditionalFormatting sqref="O575">
    <cfRule type="containsErrors" dxfId="711" priority="914">
      <formula>ISERROR(O575)</formula>
    </cfRule>
  </conditionalFormatting>
  <conditionalFormatting sqref="O169">
    <cfRule type="containsErrors" dxfId="710" priority="1095">
      <formula>ISERROR(O169)</formula>
    </cfRule>
  </conditionalFormatting>
  <conditionalFormatting sqref="O170">
    <cfRule type="containsErrors" dxfId="709" priority="1094">
      <formula>ISERROR(O170)</formula>
    </cfRule>
  </conditionalFormatting>
  <conditionalFormatting sqref="O171">
    <cfRule type="containsErrors" dxfId="708" priority="1093">
      <formula>ISERROR(O171)</formula>
    </cfRule>
  </conditionalFormatting>
  <conditionalFormatting sqref="O180">
    <cfRule type="containsErrors" dxfId="707" priority="1092">
      <formula>ISERROR(O180)</formula>
    </cfRule>
  </conditionalFormatting>
  <conditionalFormatting sqref="O211">
    <cfRule type="containsErrors" dxfId="706" priority="1091">
      <formula>ISERROR(O211)</formula>
    </cfRule>
  </conditionalFormatting>
  <conditionalFormatting sqref="O212">
    <cfRule type="containsErrors" dxfId="705" priority="1090">
      <formula>ISERROR(O212)</formula>
    </cfRule>
  </conditionalFormatting>
  <conditionalFormatting sqref="O213">
    <cfRule type="containsErrors" dxfId="704" priority="1089">
      <formula>ISERROR(O213)</formula>
    </cfRule>
  </conditionalFormatting>
  <conditionalFormatting sqref="O214">
    <cfRule type="containsErrors" dxfId="703" priority="1088">
      <formula>ISERROR(O214)</formula>
    </cfRule>
  </conditionalFormatting>
  <conditionalFormatting sqref="O215">
    <cfRule type="containsErrors" dxfId="702" priority="1087">
      <formula>ISERROR(O215)</formula>
    </cfRule>
  </conditionalFormatting>
  <conditionalFormatting sqref="O216">
    <cfRule type="containsErrors" dxfId="701" priority="1086">
      <formula>ISERROR(O216)</formula>
    </cfRule>
  </conditionalFormatting>
  <conditionalFormatting sqref="O219">
    <cfRule type="containsErrors" dxfId="700" priority="1085">
      <formula>ISERROR(O219)</formula>
    </cfRule>
  </conditionalFormatting>
  <conditionalFormatting sqref="O324">
    <cfRule type="containsErrors" dxfId="699" priority="1084">
      <formula>ISERROR(O324)</formula>
    </cfRule>
  </conditionalFormatting>
  <conditionalFormatting sqref="O328">
    <cfRule type="containsErrors" dxfId="698" priority="1083">
      <formula>ISERROR(O328)</formula>
    </cfRule>
  </conditionalFormatting>
  <conditionalFormatting sqref="O330">
    <cfRule type="containsErrors" dxfId="697" priority="1082">
      <formula>ISERROR(O330)</formula>
    </cfRule>
  </conditionalFormatting>
  <conditionalFormatting sqref="O332">
    <cfRule type="containsErrors" dxfId="696" priority="1081">
      <formula>ISERROR(O332)</formula>
    </cfRule>
  </conditionalFormatting>
  <conditionalFormatting sqref="O334">
    <cfRule type="containsErrors" dxfId="695" priority="1080">
      <formula>ISERROR(O334)</formula>
    </cfRule>
  </conditionalFormatting>
  <conditionalFormatting sqref="O336">
    <cfRule type="containsErrors" dxfId="694" priority="1079">
      <formula>ISERROR(O336)</formula>
    </cfRule>
  </conditionalFormatting>
  <conditionalFormatting sqref="O338">
    <cfRule type="containsErrors" dxfId="693" priority="1078">
      <formula>ISERROR(O338)</formula>
    </cfRule>
  </conditionalFormatting>
  <conditionalFormatting sqref="O340">
    <cfRule type="containsErrors" dxfId="692" priority="1077">
      <formula>ISERROR(O340)</formula>
    </cfRule>
  </conditionalFormatting>
  <conditionalFormatting sqref="O341">
    <cfRule type="containsErrors" dxfId="691" priority="1076">
      <formula>ISERROR(O341)</formula>
    </cfRule>
  </conditionalFormatting>
  <conditionalFormatting sqref="O342">
    <cfRule type="containsErrors" dxfId="690" priority="1075">
      <formula>ISERROR(O342)</formula>
    </cfRule>
  </conditionalFormatting>
  <conditionalFormatting sqref="O343">
    <cfRule type="containsErrors" dxfId="689" priority="1074">
      <formula>ISERROR(O343)</formula>
    </cfRule>
  </conditionalFormatting>
  <conditionalFormatting sqref="O344">
    <cfRule type="containsErrors" dxfId="688" priority="1073">
      <formula>ISERROR(O344)</formula>
    </cfRule>
  </conditionalFormatting>
  <conditionalFormatting sqref="O345">
    <cfRule type="containsErrors" dxfId="687" priority="1072">
      <formula>ISERROR(O345)</formula>
    </cfRule>
  </conditionalFormatting>
  <conditionalFormatting sqref="O346">
    <cfRule type="containsErrors" dxfId="686" priority="1071">
      <formula>ISERROR(O346)</formula>
    </cfRule>
  </conditionalFormatting>
  <conditionalFormatting sqref="O347">
    <cfRule type="containsErrors" dxfId="685" priority="1070">
      <formula>ISERROR(O347)</formula>
    </cfRule>
  </conditionalFormatting>
  <conditionalFormatting sqref="O348">
    <cfRule type="containsErrors" dxfId="684" priority="1069">
      <formula>ISERROR(O348)</formula>
    </cfRule>
  </conditionalFormatting>
  <conditionalFormatting sqref="O350">
    <cfRule type="containsErrors" dxfId="683" priority="1068">
      <formula>ISERROR(O350)</formula>
    </cfRule>
  </conditionalFormatting>
  <conditionalFormatting sqref="O372">
    <cfRule type="containsErrors" dxfId="682" priority="1067">
      <formula>ISERROR(O372)</formula>
    </cfRule>
  </conditionalFormatting>
  <conditionalFormatting sqref="O413">
    <cfRule type="containsErrors" dxfId="681" priority="1066">
      <formula>ISERROR(O413)</formula>
    </cfRule>
  </conditionalFormatting>
  <conditionalFormatting sqref="O416">
    <cfRule type="containsErrors" dxfId="680" priority="1065">
      <formula>ISERROR(O416)</formula>
    </cfRule>
  </conditionalFormatting>
  <conditionalFormatting sqref="O265">
    <cfRule type="containsErrors" dxfId="679" priority="1063">
      <formula>ISERROR(O265)</formula>
    </cfRule>
  </conditionalFormatting>
  <conditionalFormatting sqref="O266">
    <cfRule type="containsErrors" dxfId="678" priority="1062">
      <formula>ISERROR(O266)</formula>
    </cfRule>
  </conditionalFormatting>
  <conditionalFormatting sqref="O361">
    <cfRule type="containsErrors" dxfId="677" priority="1052">
      <formula>ISERROR(O361)</formula>
    </cfRule>
  </conditionalFormatting>
  <conditionalFormatting sqref="O362">
    <cfRule type="containsErrors" dxfId="676" priority="1051">
      <formula>ISERROR(O362)</formula>
    </cfRule>
  </conditionalFormatting>
  <conditionalFormatting sqref="O375">
    <cfRule type="containsErrors" dxfId="675" priority="1050">
      <formula>ISERROR(O375)</formula>
    </cfRule>
  </conditionalFormatting>
  <conditionalFormatting sqref="O385">
    <cfRule type="containsErrors" dxfId="674" priority="1049">
      <formula>ISERROR(O385)</formula>
    </cfRule>
  </conditionalFormatting>
  <conditionalFormatting sqref="O405">
    <cfRule type="containsErrors" dxfId="673" priority="1047">
      <formula>ISERROR(O405)</formula>
    </cfRule>
  </conditionalFormatting>
  <conditionalFormatting sqref="O414">
    <cfRule type="containsErrors" dxfId="672" priority="1046">
      <formula>ISERROR(O414)</formula>
    </cfRule>
  </conditionalFormatting>
  <conditionalFormatting sqref="O417">
    <cfRule type="containsErrors" dxfId="671" priority="1045">
      <formula>ISERROR(O417)</formula>
    </cfRule>
  </conditionalFormatting>
  <conditionalFormatting sqref="O418">
    <cfRule type="containsErrors" dxfId="670" priority="1044">
      <formula>ISERROR(O418)</formula>
    </cfRule>
  </conditionalFormatting>
  <conditionalFormatting sqref="O427">
    <cfRule type="containsErrors" dxfId="669" priority="1043">
      <formula>ISERROR(O427)</formula>
    </cfRule>
  </conditionalFormatting>
  <conditionalFormatting sqref="O430">
    <cfRule type="containsErrors" dxfId="668" priority="1042">
      <formula>ISERROR(O430)</formula>
    </cfRule>
  </conditionalFormatting>
  <conditionalFormatting sqref="O435">
    <cfRule type="containsErrors" dxfId="667" priority="1041">
      <formula>ISERROR(O435)</formula>
    </cfRule>
  </conditionalFormatting>
  <conditionalFormatting sqref="O436">
    <cfRule type="containsErrors" dxfId="666" priority="1040">
      <formula>ISERROR(O436)</formula>
    </cfRule>
  </conditionalFormatting>
  <conditionalFormatting sqref="O444">
    <cfRule type="containsErrors" dxfId="665" priority="1037">
      <formula>ISERROR(O444)</formula>
    </cfRule>
  </conditionalFormatting>
  <conditionalFormatting sqref="O445">
    <cfRule type="containsErrors" dxfId="664" priority="1036">
      <formula>ISERROR(O445)</formula>
    </cfRule>
  </conditionalFormatting>
  <conditionalFormatting sqref="O446">
    <cfRule type="containsErrors" dxfId="663" priority="1035">
      <formula>ISERROR(O446)</formula>
    </cfRule>
  </conditionalFormatting>
  <conditionalFormatting sqref="O458">
    <cfRule type="containsErrors" dxfId="662" priority="1032">
      <formula>ISERROR(O458)</formula>
    </cfRule>
  </conditionalFormatting>
  <conditionalFormatting sqref="O460">
    <cfRule type="containsErrors" dxfId="661" priority="1031">
      <formula>ISERROR(O460)</formula>
    </cfRule>
  </conditionalFormatting>
  <conditionalFormatting sqref="O470">
    <cfRule type="containsErrors" dxfId="660" priority="1030">
      <formula>ISERROR(O470)</formula>
    </cfRule>
  </conditionalFormatting>
  <conditionalFormatting sqref="O473">
    <cfRule type="containsErrors" dxfId="659" priority="1029">
      <formula>ISERROR(O473)</formula>
    </cfRule>
  </conditionalFormatting>
  <conditionalFormatting sqref="O474">
    <cfRule type="containsErrors" dxfId="658" priority="1028">
      <formula>ISERROR(O474)</formula>
    </cfRule>
  </conditionalFormatting>
  <conditionalFormatting sqref="O482">
    <cfRule type="containsErrors" dxfId="657" priority="1027">
      <formula>ISERROR(O482)</formula>
    </cfRule>
  </conditionalFormatting>
  <conditionalFormatting sqref="O504">
    <cfRule type="containsErrors" dxfId="656" priority="1026">
      <formula>ISERROR(O504)</formula>
    </cfRule>
  </conditionalFormatting>
  <conditionalFormatting sqref="O509">
    <cfRule type="containsErrors" dxfId="655" priority="1025">
      <formula>ISERROR(O509)</formula>
    </cfRule>
  </conditionalFormatting>
  <conditionalFormatting sqref="O510">
    <cfRule type="containsErrors" dxfId="654" priority="1024">
      <formula>ISERROR(O510)</formula>
    </cfRule>
  </conditionalFormatting>
  <conditionalFormatting sqref="O513">
    <cfRule type="containsErrors" dxfId="653" priority="1023">
      <formula>ISERROR(O513)</formula>
    </cfRule>
  </conditionalFormatting>
  <conditionalFormatting sqref="O221">
    <cfRule type="containsErrors" dxfId="652" priority="1022">
      <formula>ISERROR(O221)</formula>
    </cfRule>
  </conditionalFormatting>
  <conditionalFormatting sqref="O222">
    <cfRule type="containsErrors" dxfId="651" priority="1021">
      <formula>ISERROR(O222)</formula>
    </cfRule>
  </conditionalFormatting>
  <conditionalFormatting sqref="O223">
    <cfRule type="containsErrors" dxfId="650" priority="1020">
      <formula>ISERROR(O223)</formula>
    </cfRule>
  </conditionalFormatting>
  <conditionalFormatting sqref="O224">
    <cfRule type="containsErrors" dxfId="649" priority="1019">
      <formula>ISERROR(O224)</formula>
    </cfRule>
  </conditionalFormatting>
  <conditionalFormatting sqref="O226">
    <cfRule type="containsErrors" dxfId="648" priority="1018">
      <formula>ISERROR(O226)</formula>
    </cfRule>
  </conditionalFormatting>
  <conditionalFormatting sqref="O227">
    <cfRule type="containsErrors" dxfId="647" priority="1017">
      <formula>ISERROR(O227)</formula>
    </cfRule>
  </conditionalFormatting>
  <conditionalFormatting sqref="O228">
    <cfRule type="containsErrors" dxfId="646" priority="1016">
      <formula>ISERROR(O228)</formula>
    </cfRule>
  </conditionalFormatting>
  <conditionalFormatting sqref="O229">
    <cfRule type="containsErrors" dxfId="645" priority="1015">
      <formula>ISERROR(O229)</formula>
    </cfRule>
  </conditionalFormatting>
  <conditionalFormatting sqref="O230">
    <cfRule type="containsErrors" dxfId="644" priority="1014">
      <formula>ISERROR(O230)</formula>
    </cfRule>
  </conditionalFormatting>
  <conditionalFormatting sqref="O231">
    <cfRule type="containsErrors" dxfId="643" priority="1013">
      <formula>ISERROR(O231)</formula>
    </cfRule>
  </conditionalFormatting>
  <conditionalFormatting sqref="O232">
    <cfRule type="containsErrors" dxfId="642" priority="1012">
      <formula>ISERROR(O232)</formula>
    </cfRule>
  </conditionalFormatting>
  <conditionalFormatting sqref="O288">
    <cfRule type="containsErrors" dxfId="641" priority="1011">
      <formula>ISERROR(O288)</formula>
    </cfRule>
  </conditionalFormatting>
  <conditionalFormatting sqref="O289">
    <cfRule type="containsErrors" dxfId="640" priority="1010">
      <formula>ISERROR(O289)</formula>
    </cfRule>
  </conditionalFormatting>
  <conditionalFormatting sqref="O290">
    <cfRule type="containsErrors" dxfId="639" priority="1009">
      <formula>ISERROR(O290)</formula>
    </cfRule>
  </conditionalFormatting>
  <conditionalFormatting sqref="O291">
    <cfRule type="containsErrors" dxfId="638" priority="1008">
      <formula>ISERROR(O291)</formula>
    </cfRule>
  </conditionalFormatting>
  <conditionalFormatting sqref="O292">
    <cfRule type="containsErrors" dxfId="637" priority="1007">
      <formula>ISERROR(O292)</formula>
    </cfRule>
  </conditionalFormatting>
  <conditionalFormatting sqref="O293">
    <cfRule type="containsErrors" dxfId="636" priority="1006">
      <formula>ISERROR(O293)</formula>
    </cfRule>
  </conditionalFormatting>
  <conditionalFormatting sqref="O294">
    <cfRule type="containsErrors" dxfId="635" priority="1005">
      <formula>ISERROR(O294)</formula>
    </cfRule>
  </conditionalFormatting>
  <conditionalFormatting sqref="O295">
    <cfRule type="containsErrors" dxfId="634" priority="1004">
      <formula>ISERROR(O295)</formula>
    </cfRule>
  </conditionalFormatting>
  <conditionalFormatting sqref="O296">
    <cfRule type="containsErrors" dxfId="633" priority="1003">
      <formula>ISERROR(O296)</formula>
    </cfRule>
  </conditionalFormatting>
  <conditionalFormatting sqref="O297">
    <cfRule type="containsErrors" dxfId="632" priority="1002">
      <formula>ISERROR(O297)</formula>
    </cfRule>
  </conditionalFormatting>
  <conditionalFormatting sqref="O298">
    <cfRule type="containsErrors" dxfId="631" priority="1001">
      <formula>ISERROR(O298)</formula>
    </cfRule>
  </conditionalFormatting>
  <conditionalFormatting sqref="O299">
    <cfRule type="containsErrors" dxfId="630" priority="1000">
      <formula>ISERROR(O299)</formula>
    </cfRule>
  </conditionalFormatting>
  <conditionalFormatting sqref="O300">
    <cfRule type="containsErrors" dxfId="629" priority="999">
      <formula>ISERROR(O300)</formula>
    </cfRule>
  </conditionalFormatting>
  <conditionalFormatting sqref="O301">
    <cfRule type="containsErrors" dxfId="628" priority="998">
      <formula>ISERROR(O301)</formula>
    </cfRule>
  </conditionalFormatting>
  <conditionalFormatting sqref="O302">
    <cfRule type="containsErrors" dxfId="627" priority="997">
      <formula>ISERROR(O302)</formula>
    </cfRule>
  </conditionalFormatting>
  <conditionalFormatting sqref="O303">
    <cfRule type="containsErrors" dxfId="626" priority="996">
      <formula>ISERROR(O303)</formula>
    </cfRule>
  </conditionalFormatting>
  <conditionalFormatting sqref="O304">
    <cfRule type="containsErrors" dxfId="625" priority="995">
      <formula>ISERROR(O304)</formula>
    </cfRule>
  </conditionalFormatting>
  <conditionalFormatting sqref="O306">
    <cfRule type="containsErrors" dxfId="624" priority="994">
      <formula>ISERROR(O306)</formula>
    </cfRule>
  </conditionalFormatting>
  <conditionalFormatting sqref="O307">
    <cfRule type="containsErrors" dxfId="623" priority="993">
      <formula>ISERROR(O307)</formula>
    </cfRule>
  </conditionalFormatting>
  <conditionalFormatting sqref="O308">
    <cfRule type="containsErrors" dxfId="622" priority="992">
      <formula>ISERROR(O308)</formula>
    </cfRule>
  </conditionalFormatting>
  <conditionalFormatting sqref="O309">
    <cfRule type="containsErrors" dxfId="621" priority="991">
      <formula>ISERROR(O309)</formula>
    </cfRule>
  </conditionalFormatting>
  <conditionalFormatting sqref="O310">
    <cfRule type="containsErrors" dxfId="620" priority="990">
      <formula>ISERROR(O310)</formula>
    </cfRule>
  </conditionalFormatting>
  <conditionalFormatting sqref="O312">
    <cfRule type="containsErrors" dxfId="619" priority="989">
      <formula>ISERROR(O312)</formula>
    </cfRule>
  </conditionalFormatting>
  <conditionalFormatting sqref="O314">
    <cfRule type="containsErrors" dxfId="618" priority="988">
      <formula>ISERROR(O314)</formula>
    </cfRule>
  </conditionalFormatting>
  <conditionalFormatting sqref="O370">
    <cfRule type="containsErrors" dxfId="617" priority="987">
      <formula>ISERROR(O370)</formula>
    </cfRule>
  </conditionalFormatting>
  <conditionalFormatting sqref="O371">
    <cfRule type="containsErrors" dxfId="616" priority="986">
      <formula>ISERROR(O371)</formula>
    </cfRule>
  </conditionalFormatting>
  <conditionalFormatting sqref="O403">
    <cfRule type="containsErrors" dxfId="615" priority="985">
      <formula>ISERROR(O403)</formula>
    </cfRule>
  </conditionalFormatting>
  <conditionalFormatting sqref="O181">
    <cfRule type="containsErrors" dxfId="614" priority="984">
      <formula>ISERROR(O181)</formula>
    </cfRule>
  </conditionalFormatting>
  <conditionalFormatting sqref="O183">
    <cfRule type="containsErrors" dxfId="613" priority="982">
      <formula>ISERROR(O183)</formula>
    </cfRule>
  </conditionalFormatting>
  <conditionalFormatting sqref="O191">
    <cfRule type="containsErrors" dxfId="612" priority="981">
      <formula>ISERROR(O191)</formula>
    </cfRule>
  </conditionalFormatting>
  <conditionalFormatting sqref="O192">
    <cfRule type="containsErrors" dxfId="611" priority="980">
      <formula>ISERROR(O192)</formula>
    </cfRule>
  </conditionalFormatting>
  <conditionalFormatting sqref="O197">
    <cfRule type="containsErrors" dxfId="610" priority="979">
      <formula>ISERROR(O197)</formula>
    </cfRule>
  </conditionalFormatting>
  <conditionalFormatting sqref="O198">
    <cfRule type="containsErrors" dxfId="609" priority="978">
      <formula>ISERROR(O198)</formula>
    </cfRule>
  </conditionalFormatting>
  <conditionalFormatting sqref="O203">
    <cfRule type="containsErrors" dxfId="608" priority="977">
      <formula>ISERROR(O203)</formula>
    </cfRule>
  </conditionalFormatting>
  <conditionalFormatting sqref="O204">
    <cfRule type="containsErrors" dxfId="607" priority="976">
      <formula>ISERROR(O204)</formula>
    </cfRule>
  </conditionalFormatting>
  <conditionalFormatting sqref="O206">
    <cfRule type="containsErrors" dxfId="606" priority="975">
      <formula>ISERROR(O206)</formula>
    </cfRule>
  </conditionalFormatting>
  <conditionalFormatting sqref="O207">
    <cfRule type="containsErrors" dxfId="605" priority="974">
      <formula>ISERROR(O207)</formula>
    </cfRule>
  </conditionalFormatting>
  <conditionalFormatting sqref="O208">
    <cfRule type="containsErrors" dxfId="604" priority="973">
      <formula>ISERROR(O208)</formula>
    </cfRule>
  </conditionalFormatting>
  <conditionalFormatting sqref="O209">
    <cfRule type="containsErrors" dxfId="603" priority="972">
      <formula>ISERROR(O209)</formula>
    </cfRule>
  </conditionalFormatting>
  <conditionalFormatting sqref="O210">
    <cfRule type="containsErrors" dxfId="602" priority="971">
      <formula>ISERROR(O210)</formula>
    </cfRule>
  </conditionalFormatting>
  <conditionalFormatting sqref="O217">
    <cfRule type="containsErrors" dxfId="601" priority="970">
      <formula>ISERROR(O217)</formula>
    </cfRule>
  </conditionalFormatting>
  <conditionalFormatting sqref="O218">
    <cfRule type="containsErrors" dxfId="600" priority="969">
      <formula>ISERROR(O218)</formula>
    </cfRule>
  </conditionalFormatting>
  <conditionalFormatting sqref="O245">
    <cfRule type="containsErrors" dxfId="599" priority="968">
      <formula>ISERROR(O245)</formula>
    </cfRule>
  </conditionalFormatting>
  <conditionalFormatting sqref="O246">
    <cfRule type="containsErrors" dxfId="598" priority="967">
      <formula>ISERROR(O246)</formula>
    </cfRule>
  </conditionalFormatting>
  <conditionalFormatting sqref="O262">
    <cfRule type="containsErrors" dxfId="597" priority="966">
      <formula>ISERROR(O262)</formula>
    </cfRule>
  </conditionalFormatting>
  <conditionalFormatting sqref="O263">
    <cfRule type="containsErrors" dxfId="596" priority="965">
      <formula>ISERROR(O263)</formula>
    </cfRule>
  </conditionalFormatting>
  <conditionalFormatting sqref="O264">
    <cfRule type="containsErrors" dxfId="595" priority="964">
      <formula>ISERROR(O264)</formula>
    </cfRule>
  </conditionalFormatting>
  <conditionalFormatting sqref="O268">
    <cfRule type="containsErrors" dxfId="594" priority="963">
      <formula>ISERROR(O268)</formula>
    </cfRule>
  </conditionalFormatting>
  <conditionalFormatting sqref="O269">
    <cfRule type="containsErrors" dxfId="593" priority="961">
      <formula>ISERROR(O269)</formula>
    </cfRule>
  </conditionalFormatting>
  <conditionalFormatting sqref="O270">
    <cfRule type="containsErrors" dxfId="592" priority="960">
      <formula>ISERROR(O270)</formula>
    </cfRule>
  </conditionalFormatting>
  <conditionalFormatting sqref="O271">
    <cfRule type="containsErrors" dxfId="591" priority="959">
      <formula>ISERROR(O271)</formula>
    </cfRule>
  </conditionalFormatting>
  <conditionalFormatting sqref="O272">
    <cfRule type="containsErrors" dxfId="590" priority="958">
      <formula>ISERROR(O272)</formula>
    </cfRule>
  </conditionalFormatting>
  <conditionalFormatting sqref="O273">
    <cfRule type="containsErrors" dxfId="589" priority="957">
      <formula>ISERROR(O273)</formula>
    </cfRule>
  </conditionalFormatting>
  <conditionalFormatting sqref="O274">
    <cfRule type="containsErrors" dxfId="588" priority="956">
      <formula>ISERROR(O274)</formula>
    </cfRule>
  </conditionalFormatting>
  <conditionalFormatting sqref="O280">
    <cfRule type="containsErrors" dxfId="587" priority="955">
      <formula>ISERROR(O280)</formula>
    </cfRule>
  </conditionalFormatting>
  <conditionalFormatting sqref="O281">
    <cfRule type="containsErrors" dxfId="586" priority="954">
      <formula>ISERROR(O281)</formula>
    </cfRule>
  </conditionalFormatting>
  <conditionalFormatting sqref="O360">
    <cfRule type="containsErrors" dxfId="585" priority="951">
      <formula>ISERROR(O360)</formula>
    </cfRule>
  </conditionalFormatting>
  <conditionalFormatting sqref="O377">
    <cfRule type="containsErrors" dxfId="584" priority="950">
      <formula>ISERROR(O377)</formula>
    </cfRule>
  </conditionalFormatting>
  <conditionalFormatting sqref="O378">
    <cfRule type="containsErrors" dxfId="583" priority="949">
      <formula>ISERROR(O378)</formula>
    </cfRule>
  </conditionalFormatting>
  <conditionalFormatting sqref="O379">
    <cfRule type="containsErrors" dxfId="582" priority="948">
      <formula>ISERROR(O379)</formula>
    </cfRule>
  </conditionalFormatting>
  <conditionalFormatting sqref="O381">
    <cfRule type="containsErrors" dxfId="581" priority="946">
      <formula>ISERROR(O381)</formula>
    </cfRule>
  </conditionalFormatting>
  <conditionalFormatting sqref="O382">
    <cfRule type="containsErrors" dxfId="580" priority="945">
      <formula>ISERROR(O382)</formula>
    </cfRule>
  </conditionalFormatting>
  <conditionalFormatting sqref="O383">
    <cfRule type="containsErrors" dxfId="579" priority="944">
      <formula>ISERROR(O383)</formula>
    </cfRule>
  </conditionalFormatting>
  <conditionalFormatting sqref="O511">
    <cfRule type="containsErrors" dxfId="578" priority="943">
      <formula>ISERROR(O511)</formula>
    </cfRule>
  </conditionalFormatting>
  <conditionalFormatting sqref="O512">
    <cfRule type="containsErrors" dxfId="577" priority="942">
      <formula>ISERROR(O512)</formula>
    </cfRule>
  </conditionalFormatting>
  <conditionalFormatting sqref="O258">
    <cfRule type="containsErrors" dxfId="576" priority="936">
      <formula>ISERROR(O258)</formula>
    </cfRule>
  </conditionalFormatting>
  <conditionalFormatting sqref="O259">
    <cfRule type="containsErrors" dxfId="575" priority="935">
      <formula>ISERROR(O259)</formula>
    </cfRule>
  </conditionalFormatting>
  <conditionalFormatting sqref="O260">
    <cfRule type="containsErrors" dxfId="574" priority="934">
      <formula>ISERROR(O260)</formula>
    </cfRule>
  </conditionalFormatting>
  <conditionalFormatting sqref="O305">
    <cfRule type="containsErrors" dxfId="573" priority="933">
      <formula>ISERROR(O305)</formula>
    </cfRule>
  </conditionalFormatting>
  <conditionalFormatting sqref="O311">
    <cfRule type="containsErrors" dxfId="572" priority="932">
      <formula>ISERROR(O311)</formula>
    </cfRule>
  </conditionalFormatting>
  <conditionalFormatting sqref="O313">
    <cfRule type="containsErrors" dxfId="571" priority="931">
      <formula>ISERROR(O313)</formula>
    </cfRule>
  </conditionalFormatting>
  <conditionalFormatting sqref="O351">
    <cfRule type="containsErrors" dxfId="570" priority="930">
      <formula>ISERROR(O351)</formula>
    </cfRule>
  </conditionalFormatting>
  <conditionalFormatting sqref="O395">
    <cfRule type="containsErrors" dxfId="569" priority="929">
      <formula>ISERROR(O395)</formula>
    </cfRule>
  </conditionalFormatting>
  <conditionalFormatting sqref="O396">
    <cfRule type="containsErrors" dxfId="568" priority="928">
      <formula>ISERROR(O396)</formula>
    </cfRule>
  </conditionalFormatting>
  <conditionalFormatting sqref="O397">
    <cfRule type="containsErrors" dxfId="567" priority="927">
      <formula>ISERROR(O397)</formula>
    </cfRule>
  </conditionalFormatting>
  <conditionalFormatting sqref="O398">
    <cfRule type="containsErrors" dxfId="566" priority="926">
      <formula>ISERROR(O398)</formula>
    </cfRule>
  </conditionalFormatting>
  <conditionalFormatting sqref="O399">
    <cfRule type="containsErrors" dxfId="565" priority="925">
      <formula>ISERROR(O399)</formula>
    </cfRule>
  </conditionalFormatting>
  <conditionalFormatting sqref="O400">
    <cfRule type="containsErrors" dxfId="564" priority="924">
      <formula>ISERROR(O400)</formula>
    </cfRule>
  </conditionalFormatting>
  <conditionalFormatting sqref="O419">
    <cfRule type="containsErrors" dxfId="563" priority="923">
      <formula>ISERROR(O419)</formula>
    </cfRule>
  </conditionalFormatting>
  <conditionalFormatting sqref="O485">
    <cfRule type="containsErrors" dxfId="562" priority="922">
      <formula>ISERROR(O485)</formula>
    </cfRule>
  </conditionalFormatting>
  <conditionalFormatting sqref="O486">
    <cfRule type="containsErrors" dxfId="561" priority="921">
      <formula>ISERROR(O486)</formula>
    </cfRule>
  </conditionalFormatting>
  <conditionalFormatting sqref="O487">
    <cfRule type="containsErrors" dxfId="560" priority="920">
      <formula>ISERROR(O487)</formula>
    </cfRule>
  </conditionalFormatting>
  <conditionalFormatting sqref="O488">
    <cfRule type="containsErrors" dxfId="559" priority="919">
      <formula>ISERROR(O488)</formula>
    </cfRule>
  </conditionalFormatting>
  <conditionalFormatting sqref="O490">
    <cfRule type="containsErrors" dxfId="558" priority="918">
      <formula>ISERROR(O490)</formula>
    </cfRule>
  </conditionalFormatting>
  <conditionalFormatting sqref="O491">
    <cfRule type="containsErrors" dxfId="557" priority="917">
      <formula>ISERROR(O491)</formula>
    </cfRule>
  </conditionalFormatting>
  <conditionalFormatting sqref="O494">
    <cfRule type="containsErrors" dxfId="556" priority="916">
      <formula>ISERROR(O494)</formula>
    </cfRule>
  </conditionalFormatting>
  <conditionalFormatting sqref="O501">
    <cfRule type="containsErrors" dxfId="555" priority="915">
      <formula>ISERROR(O501)</formula>
    </cfRule>
  </conditionalFormatting>
  <conditionalFormatting sqref="D147 D149">
    <cfRule type="containsErrors" dxfId="554" priority="889">
      <formula>ISERROR(D147)</formula>
    </cfRule>
  </conditionalFormatting>
  <conditionalFormatting sqref="D148">
    <cfRule type="containsErrors" dxfId="553" priority="887">
      <formula>ISERROR(D148)</formula>
    </cfRule>
  </conditionalFormatting>
  <conditionalFormatting sqref="D150">
    <cfRule type="containsErrors" dxfId="552" priority="886">
      <formula>ISERROR(D150)</formula>
    </cfRule>
  </conditionalFormatting>
  <conditionalFormatting sqref="D151">
    <cfRule type="containsErrors" dxfId="551" priority="885">
      <formula>ISERROR(D151)</formula>
    </cfRule>
  </conditionalFormatting>
  <conditionalFormatting sqref="D138:D139 D141:D145">
    <cfRule type="containsErrors" dxfId="550" priority="891">
      <formula>ISERROR(D138)</formula>
    </cfRule>
  </conditionalFormatting>
  <conditionalFormatting sqref="D152:D153">
    <cfRule type="containsErrors" dxfId="549" priority="890">
      <formula>ISERROR(D152)</formula>
    </cfRule>
  </conditionalFormatting>
  <conditionalFormatting sqref="D146">
    <cfRule type="containsErrors" dxfId="548" priority="888">
      <formula>ISERROR(D146)</formula>
    </cfRule>
  </conditionalFormatting>
  <conditionalFormatting sqref="D140">
    <cfRule type="containsErrors" dxfId="547" priority="884">
      <formula>ISERROR(D140)</formula>
    </cfRule>
  </conditionalFormatting>
  <conditionalFormatting sqref="F138:G145">
    <cfRule type="containsErrors" dxfId="546" priority="883">
      <formula>ISERROR(F138)</formula>
    </cfRule>
  </conditionalFormatting>
  <conditionalFormatting sqref="K139">
    <cfRule type="containsErrors" dxfId="545" priority="881">
      <formula>ISERROR(K139)</formula>
    </cfRule>
  </conditionalFormatting>
  <conditionalFormatting sqref="H139:J139">
    <cfRule type="containsErrors" dxfId="544" priority="880">
      <formula>ISERROR(H139)</formula>
    </cfRule>
  </conditionalFormatting>
  <conditionalFormatting sqref="H143">
    <cfRule type="containsErrors" dxfId="543" priority="874">
      <formula>ISERROR(H143)</formula>
    </cfRule>
  </conditionalFormatting>
  <conditionalFormatting sqref="H140">
    <cfRule type="containsErrors" dxfId="542" priority="876">
      <formula>ISERROR(H140)</formula>
    </cfRule>
  </conditionalFormatting>
  <conditionalFormatting sqref="H141">
    <cfRule type="containsErrors" dxfId="541" priority="875">
      <formula>ISERROR(H141)</formula>
    </cfRule>
  </conditionalFormatting>
  <conditionalFormatting sqref="H144">
    <cfRule type="containsErrors" dxfId="540" priority="873">
      <formula>ISERROR(H144)</formula>
    </cfRule>
  </conditionalFormatting>
  <conditionalFormatting sqref="H145">
    <cfRule type="containsErrors" dxfId="539" priority="872">
      <formula>ISERROR(H145)</formula>
    </cfRule>
  </conditionalFormatting>
  <conditionalFormatting sqref="K147">
    <cfRule type="containsErrors" dxfId="538" priority="870">
      <formula>ISERROR(K147)</formula>
    </cfRule>
  </conditionalFormatting>
  <conditionalFormatting sqref="H146">
    <cfRule type="containsErrors" dxfId="537" priority="871">
      <formula>ISERROR(H146)</formula>
    </cfRule>
  </conditionalFormatting>
  <conditionalFormatting sqref="H147 J147">
    <cfRule type="containsErrors" dxfId="536" priority="869">
      <formula>ISERROR(H147)</formula>
    </cfRule>
  </conditionalFormatting>
  <conditionalFormatting sqref="H142">
    <cfRule type="containsErrors" dxfId="535" priority="867">
      <formula>ISERROR(H142)</formula>
    </cfRule>
  </conditionalFormatting>
  <conditionalFormatting sqref="H155">
    <cfRule type="containsErrors" dxfId="534" priority="868">
      <formula>ISERROR(H155)</formula>
    </cfRule>
  </conditionalFormatting>
  <conditionalFormatting sqref="I147">
    <cfRule type="containsErrors" dxfId="533" priority="865">
      <formula>ISERROR(I147)</formula>
    </cfRule>
  </conditionalFormatting>
  <conditionalFormatting sqref="I140">
    <cfRule type="containsErrors" dxfId="532" priority="864">
      <formula>ISERROR(I140)</formula>
    </cfRule>
  </conditionalFormatting>
  <conditionalFormatting sqref="J140">
    <cfRule type="containsErrors" dxfId="531" priority="862">
      <formula>ISERROR(J140)</formula>
    </cfRule>
  </conditionalFormatting>
  <conditionalFormatting sqref="K140">
    <cfRule type="containsErrors" dxfId="530" priority="863">
      <formula>ISERROR(K140)</formula>
    </cfRule>
  </conditionalFormatting>
  <conditionalFormatting sqref="K145">
    <cfRule type="containsErrors" dxfId="529" priority="845">
      <formula>ISERROR(K145)</formula>
    </cfRule>
  </conditionalFormatting>
  <conditionalFormatting sqref="I145">
    <cfRule type="containsErrors" dxfId="528" priority="846">
      <formula>ISERROR(I145)</formula>
    </cfRule>
  </conditionalFormatting>
  <conditionalFormatting sqref="J144">
    <cfRule type="containsErrors" dxfId="527" priority="847">
      <formula>ISERROR(J144)</formula>
    </cfRule>
  </conditionalFormatting>
  <conditionalFormatting sqref="H154">
    <cfRule type="containsErrors" dxfId="526" priority="861">
      <formula>ISERROR(H154)</formula>
    </cfRule>
  </conditionalFormatting>
  <conditionalFormatting sqref="I155">
    <cfRule type="containsErrors" dxfId="525" priority="860">
      <formula>ISERROR(I155)</formula>
    </cfRule>
  </conditionalFormatting>
  <conditionalFormatting sqref="J155">
    <cfRule type="containsErrors" dxfId="524" priority="858">
      <formula>ISERROR(J155)</formula>
    </cfRule>
  </conditionalFormatting>
  <conditionalFormatting sqref="K155">
    <cfRule type="containsErrors" dxfId="523" priority="859">
      <formula>ISERROR(K155)</formula>
    </cfRule>
  </conditionalFormatting>
  <conditionalFormatting sqref="J148">
    <cfRule type="containsErrors" dxfId="522" priority="837">
      <formula>ISERROR(J148)</formula>
    </cfRule>
  </conditionalFormatting>
  <conditionalFormatting sqref="I141">
    <cfRule type="containsErrors" dxfId="521" priority="857">
      <formula>ISERROR(I141)</formula>
    </cfRule>
  </conditionalFormatting>
  <conditionalFormatting sqref="J141">
    <cfRule type="containsErrors" dxfId="520" priority="855">
      <formula>ISERROR(J141)</formula>
    </cfRule>
  </conditionalFormatting>
  <conditionalFormatting sqref="K141">
    <cfRule type="containsErrors" dxfId="519" priority="856">
      <formula>ISERROR(K141)</formula>
    </cfRule>
  </conditionalFormatting>
  <conditionalFormatting sqref="K142">
    <cfRule type="containsErrors" dxfId="518" priority="854">
      <formula>ISERROR(K142)</formula>
    </cfRule>
  </conditionalFormatting>
  <conditionalFormatting sqref="I142">
    <cfRule type="containsErrors" dxfId="517" priority="853">
      <formula>ISERROR(I142)</formula>
    </cfRule>
  </conditionalFormatting>
  <conditionalFormatting sqref="I143">
    <cfRule type="containsErrors" dxfId="516" priority="852">
      <formula>ISERROR(I143)</formula>
    </cfRule>
  </conditionalFormatting>
  <conditionalFormatting sqref="J143">
    <cfRule type="containsErrors" dxfId="515" priority="850">
      <formula>ISERROR(J143)</formula>
    </cfRule>
  </conditionalFormatting>
  <conditionalFormatting sqref="K143">
    <cfRule type="containsErrors" dxfId="514" priority="851">
      <formula>ISERROR(K143)</formula>
    </cfRule>
  </conditionalFormatting>
  <conditionalFormatting sqref="I144">
    <cfRule type="containsErrors" dxfId="513" priority="849">
      <formula>ISERROR(I144)</formula>
    </cfRule>
  </conditionalFormatting>
  <conditionalFormatting sqref="K144">
    <cfRule type="containsErrors" dxfId="512" priority="848">
      <formula>ISERROR(K144)</formula>
    </cfRule>
  </conditionalFormatting>
  <conditionalFormatting sqref="J145">
    <cfRule type="containsErrors" dxfId="511" priority="844">
      <formula>ISERROR(J145)</formula>
    </cfRule>
  </conditionalFormatting>
  <conditionalFormatting sqref="I146">
    <cfRule type="containsErrors" dxfId="510" priority="843">
      <formula>ISERROR(I146)</formula>
    </cfRule>
  </conditionalFormatting>
  <conditionalFormatting sqref="J146">
    <cfRule type="containsErrors" dxfId="509" priority="841">
      <formula>ISERROR(J146)</formula>
    </cfRule>
  </conditionalFormatting>
  <conditionalFormatting sqref="K146">
    <cfRule type="containsErrors" dxfId="508" priority="842">
      <formula>ISERROR(K146)</formula>
    </cfRule>
  </conditionalFormatting>
  <conditionalFormatting sqref="H148">
    <cfRule type="containsErrors" dxfId="507" priority="840">
      <formula>ISERROR(H148)</formula>
    </cfRule>
  </conditionalFormatting>
  <conditionalFormatting sqref="I148">
    <cfRule type="containsErrors" dxfId="506" priority="839">
      <formula>ISERROR(I148)</formula>
    </cfRule>
  </conditionalFormatting>
  <conditionalFormatting sqref="K148">
    <cfRule type="containsErrors" dxfId="505" priority="838">
      <formula>ISERROR(K148)</formula>
    </cfRule>
  </conditionalFormatting>
  <conditionalFormatting sqref="J149">
    <cfRule type="containsErrors" dxfId="504" priority="833">
      <formula>ISERROR(J149)</formula>
    </cfRule>
  </conditionalFormatting>
  <conditionalFormatting sqref="H149">
    <cfRule type="containsErrors" dxfId="503" priority="836">
      <formula>ISERROR(H149)</formula>
    </cfRule>
  </conditionalFormatting>
  <conditionalFormatting sqref="I149">
    <cfRule type="containsErrors" dxfId="502" priority="835">
      <formula>ISERROR(I149)</formula>
    </cfRule>
  </conditionalFormatting>
  <conditionalFormatting sqref="K149">
    <cfRule type="containsErrors" dxfId="501" priority="834">
      <formula>ISERROR(K149)</formula>
    </cfRule>
  </conditionalFormatting>
  <conditionalFormatting sqref="H150">
    <cfRule type="containsErrors" dxfId="500" priority="832">
      <formula>ISERROR(H150)</formula>
    </cfRule>
  </conditionalFormatting>
  <conditionalFormatting sqref="H152">
    <cfRule type="containsErrors" dxfId="499" priority="882">
      <formula>ISERROR(H152)</formula>
    </cfRule>
  </conditionalFormatting>
  <conditionalFormatting sqref="J150">
    <cfRule type="containsErrors" dxfId="498" priority="829">
      <formula>ISERROR(J150)</formula>
    </cfRule>
  </conditionalFormatting>
  <conditionalFormatting sqref="I150">
    <cfRule type="containsErrors" dxfId="497" priority="831">
      <formula>ISERROR(I150)</formula>
    </cfRule>
  </conditionalFormatting>
  <conditionalFormatting sqref="K150">
    <cfRule type="containsErrors" dxfId="496" priority="830">
      <formula>ISERROR(K150)</formula>
    </cfRule>
  </conditionalFormatting>
  <conditionalFormatting sqref="J151">
    <cfRule type="containsErrors" dxfId="495" priority="826">
      <formula>ISERROR(J151)</formula>
    </cfRule>
  </conditionalFormatting>
  <conditionalFormatting sqref="I151">
    <cfRule type="containsErrors" dxfId="494" priority="828">
      <formula>ISERROR(I151)</formula>
    </cfRule>
  </conditionalFormatting>
  <conditionalFormatting sqref="K151">
    <cfRule type="containsErrors" dxfId="493" priority="827">
      <formula>ISERROR(K151)</formula>
    </cfRule>
  </conditionalFormatting>
  <conditionalFormatting sqref="J152">
    <cfRule type="containsErrors" dxfId="492" priority="823">
      <formula>ISERROR(J152)</formula>
    </cfRule>
  </conditionalFormatting>
  <conditionalFormatting sqref="I152">
    <cfRule type="containsErrors" dxfId="491" priority="825">
      <formula>ISERROR(I152)</formula>
    </cfRule>
  </conditionalFormatting>
  <conditionalFormatting sqref="K152">
    <cfRule type="containsErrors" dxfId="490" priority="824">
      <formula>ISERROR(K152)</formula>
    </cfRule>
  </conditionalFormatting>
  <conditionalFormatting sqref="J153">
    <cfRule type="containsErrors" dxfId="489" priority="820">
      <formula>ISERROR(J153)</formula>
    </cfRule>
  </conditionalFormatting>
  <conditionalFormatting sqref="I153">
    <cfRule type="containsErrors" dxfId="488" priority="822">
      <formula>ISERROR(I153)</formula>
    </cfRule>
  </conditionalFormatting>
  <conditionalFormatting sqref="K153">
    <cfRule type="containsErrors" dxfId="487" priority="821">
      <formula>ISERROR(K153)</formula>
    </cfRule>
  </conditionalFormatting>
  <conditionalFormatting sqref="J154">
    <cfRule type="containsErrors" dxfId="486" priority="817">
      <formula>ISERROR(J154)</formula>
    </cfRule>
  </conditionalFormatting>
  <conditionalFormatting sqref="I154">
    <cfRule type="containsErrors" dxfId="485" priority="819">
      <formula>ISERROR(I154)</formula>
    </cfRule>
  </conditionalFormatting>
  <conditionalFormatting sqref="K154">
    <cfRule type="containsErrors" dxfId="484" priority="818">
      <formula>ISERROR(K154)</formula>
    </cfRule>
  </conditionalFormatting>
  <conditionalFormatting sqref="J142">
    <cfRule type="containsErrors" dxfId="483" priority="816">
      <formula>ISERROR(J142)</formula>
    </cfRule>
  </conditionalFormatting>
  <conditionalFormatting sqref="N137:N155">
    <cfRule type="cellIs" dxfId="482" priority="815" operator="equal">
      <formula>0</formula>
    </cfRule>
  </conditionalFormatting>
  <conditionalFormatting sqref="O151:O154">
    <cfRule type="containsErrors" dxfId="481" priority="814">
      <formula>ISERROR(O151)</formula>
    </cfRule>
  </conditionalFormatting>
  <conditionalFormatting sqref="O146">
    <cfRule type="containsErrors" dxfId="480" priority="813">
      <formula>ISERROR(O146)</formula>
    </cfRule>
  </conditionalFormatting>
  <conditionalFormatting sqref="O143">
    <cfRule type="containsErrors" dxfId="479" priority="812">
      <formula>ISERROR(O143)</formula>
    </cfRule>
  </conditionalFormatting>
  <conditionalFormatting sqref="O144">
    <cfRule type="containsErrors" dxfId="478" priority="811">
      <formula>ISERROR(O144)</formula>
    </cfRule>
  </conditionalFormatting>
  <conditionalFormatting sqref="O145">
    <cfRule type="containsErrors" dxfId="477" priority="810">
      <formula>ISERROR(O145)</formula>
    </cfRule>
  </conditionalFormatting>
  <conditionalFormatting sqref="O150">
    <cfRule type="containsErrors" dxfId="476" priority="809">
      <formula>ISERROR(O150)</formula>
    </cfRule>
  </conditionalFormatting>
  <conditionalFormatting sqref="O155">
    <cfRule type="containsErrors" dxfId="475" priority="808">
      <formula>ISERROR(O155)</formula>
    </cfRule>
  </conditionalFormatting>
  <conditionalFormatting sqref="O142">
    <cfRule type="containsErrors" dxfId="474" priority="807">
      <formula>ISERROR(O142)</formula>
    </cfRule>
  </conditionalFormatting>
  <conditionalFormatting sqref="O138:O140">
    <cfRule type="containsErrors" dxfId="473" priority="806">
      <formula>ISERROR(O138)</formula>
    </cfRule>
  </conditionalFormatting>
  <conditionalFormatting sqref="O147">
    <cfRule type="containsErrors" dxfId="472" priority="805">
      <formula>ISERROR(O147)</formula>
    </cfRule>
  </conditionalFormatting>
  <conditionalFormatting sqref="O148">
    <cfRule type="containsErrors" dxfId="471" priority="804">
      <formula>ISERROR(O148)</formula>
    </cfRule>
  </conditionalFormatting>
  <conditionalFormatting sqref="O149">
    <cfRule type="containsErrors" dxfId="470" priority="803">
      <formula>ISERROR(O149)</formula>
    </cfRule>
  </conditionalFormatting>
  <conditionalFormatting sqref="O141">
    <cfRule type="containsErrors" dxfId="469" priority="802">
      <formula>ISERROR(O141)</formula>
    </cfRule>
  </conditionalFormatting>
  <conditionalFormatting sqref="P137:P138">
    <cfRule type="cellIs" dxfId="468" priority="799" operator="equal">
      <formula>0</formula>
    </cfRule>
  </conditionalFormatting>
  <conditionalFormatting sqref="P139:P155">
    <cfRule type="cellIs" dxfId="467" priority="798" operator="equal">
      <formula>0</formula>
    </cfRule>
  </conditionalFormatting>
  <conditionalFormatting sqref="Q138:Q155">
    <cfRule type="containsErrors" dxfId="466" priority="795">
      <formula>ISERROR(Q138)</formula>
    </cfRule>
  </conditionalFormatting>
  <conditionalFormatting sqref="U138:U155">
    <cfRule type="containsErrors" dxfId="465" priority="794">
      <formula>ISERROR(U138)</formula>
    </cfRule>
  </conditionalFormatting>
  <conditionalFormatting sqref="R138:T155">
    <cfRule type="containsErrors" dxfId="464" priority="793">
      <formula>ISERROR(R138)</formula>
    </cfRule>
  </conditionalFormatting>
  <conditionalFormatting sqref="V138:W155">
    <cfRule type="containsErrors" dxfId="463" priority="792">
      <formula>ISERROR(V138)</formula>
    </cfRule>
  </conditionalFormatting>
  <conditionalFormatting sqref="W138:W155">
    <cfRule type="expression" dxfId="462" priority="782">
      <formula>$AC138=1</formula>
    </cfRule>
    <cfRule type="expression" dxfId="461" priority="783">
      <formula>$AC138=5</formula>
    </cfRule>
    <cfRule type="expression" dxfId="460" priority="784">
      <formula>$AC138=4</formula>
    </cfRule>
    <cfRule type="expression" dxfId="459" priority="785" stopIfTrue="1">
      <formula>$AC138=3</formula>
    </cfRule>
    <cfRule type="expression" dxfId="458" priority="786">
      <formula>$AC138=2</formula>
    </cfRule>
  </conditionalFormatting>
  <conditionalFormatting sqref="V138:V155">
    <cfRule type="expression" dxfId="457" priority="788" stopIfTrue="1">
      <formula>V138="CON AVANCE"</formula>
    </cfRule>
  </conditionalFormatting>
  <conditionalFormatting sqref="V138:V155">
    <cfRule type="expression" dxfId="456" priority="787" stopIfTrue="1">
      <formula>V138="CUMPLIDA"</formula>
    </cfRule>
    <cfRule type="expression" dxfId="455" priority="790" stopIfTrue="1">
      <formula>V138="PRÓXIMA A VENCER"</formula>
    </cfRule>
    <cfRule type="expression" dxfId="454" priority="791" stopIfTrue="1">
      <formula>V138="VENCIDA"</formula>
    </cfRule>
  </conditionalFormatting>
  <conditionalFormatting sqref="V138:V155">
    <cfRule type="expression" dxfId="453" priority="789">
      <formula>V138="EN TERMINO"</formula>
    </cfRule>
  </conditionalFormatting>
  <conditionalFormatting sqref="D438">
    <cfRule type="containsErrors" dxfId="452" priority="773">
      <formula>ISERROR(D438)</formula>
    </cfRule>
  </conditionalFormatting>
  <conditionalFormatting sqref="L137:M137">
    <cfRule type="containsErrors" dxfId="451" priority="769">
      <formula>ISERROR(L137)</formula>
    </cfRule>
  </conditionalFormatting>
  <conditionalFormatting sqref="Q137">
    <cfRule type="containsErrors" dxfId="450" priority="768">
      <formula>ISERROR(Q137)</formula>
    </cfRule>
  </conditionalFormatting>
  <conditionalFormatting sqref="U137">
    <cfRule type="containsErrors" dxfId="449" priority="767">
      <formula>ISERROR(U137)</formula>
    </cfRule>
  </conditionalFormatting>
  <conditionalFormatting sqref="W137">
    <cfRule type="expression" dxfId="448" priority="755">
      <formula>$AC137=1</formula>
    </cfRule>
    <cfRule type="expression" dxfId="447" priority="756">
      <formula>$AC137=5</formula>
    </cfRule>
    <cfRule type="expression" dxfId="446" priority="757">
      <formula>$AC137=4</formula>
    </cfRule>
    <cfRule type="expression" dxfId="445" priority="758" stopIfTrue="1">
      <formula>$AC137=3</formula>
    </cfRule>
    <cfRule type="expression" dxfId="444" priority="759">
      <formula>$AC137=2</formula>
    </cfRule>
  </conditionalFormatting>
  <conditionalFormatting sqref="V137">
    <cfRule type="expression" dxfId="443" priority="761" stopIfTrue="1">
      <formula>V137="CON AVANCE"</formula>
    </cfRule>
  </conditionalFormatting>
  <conditionalFormatting sqref="V137">
    <cfRule type="expression" dxfId="442" priority="760" stopIfTrue="1">
      <formula>V137="CUMPLIDA"</formula>
    </cfRule>
    <cfRule type="expression" dxfId="441" priority="763" stopIfTrue="1">
      <formula>V137="PRÓXIMA A VENCER"</formula>
    </cfRule>
    <cfRule type="expression" dxfId="440" priority="764" stopIfTrue="1">
      <formula>V137="VENCIDA"</formula>
    </cfRule>
  </conditionalFormatting>
  <conditionalFormatting sqref="V137">
    <cfRule type="expression" dxfId="439" priority="762">
      <formula>V137="EN TERMINO"</formula>
    </cfRule>
  </conditionalFormatting>
  <conditionalFormatting sqref="R137:T137">
    <cfRule type="containsErrors" dxfId="438" priority="750">
      <formula>ISERROR(R137)</formula>
    </cfRule>
  </conditionalFormatting>
  <conditionalFormatting sqref="V137:W137">
    <cfRule type="containsErrors" dxfId="437" priority="749">
      <formula>ISERROR(V137)</formula>
    </cfRule>
  </conditionalFormatting>
  <conditionalFormatting sqref="O136 X136 D136:K136">
    <cfRule type="containsErrors" dxfId="436" priority="747">
      <formula>ISERROR(D136)</formula>
    </cfRule>
  </conditionalFormatting>
  <conditionalFormatting sqref="N136">
    <cfRule type="cellIs" dxfId="435" priority="745" operator="equal">
      <formula>0</formula>
    </cfRule>
  </conditionalFormatting>
  <conditionalFormatting sqref="L136:M136">
    <cfRule type="containsErrors" dxfId="434" priority="741">
      <formula>ISERROR(L136)</formula>
    </cfRule>
  </conditionalFormatting>
  <conditionalFormatting sqref="Q136">
    <cfRule type="containsErrors" dxfId="433" priority="740">
      <formula>ISERROR(Q136)</formula>
    </cfRule>
  </conditionalFormatting>
  <conditionalFormatting sqref="U136">
    <cfRule type="containsErrors" dxfId="432" priority="739">
      <formula>ISERROR(U136)</formula>
    </cfRule>
  </conditionalFormatting>
  <conditionalFormatting sqref="R136:T136">
    <cfRule type="containsErrors" dxfId="431" priority="738">
      <formula>ISERROR(R136)</formula>
    </cfRule>
  </conditionalFormatting>
  <conditionalFormatting sqref="V136:W136">
    <cfRule type="containsErrors" dxfId="430" priority="737">
      <formula>ISERROR(V136)</formula>
    </cfRule>
  </conditionalFormatting>
  <conditionalFormatting sqref="W136">
    <cfRule type="expression" dxfId="429" priority="727">
      <formula>$AC136=1</formula>
    </cfRule>
    <cfRule type="expression" dxfId="428" priority="728">
      <formula>$AC136=5</formula>
    </cfRule>
    <cfRule type="expression" dxfId="427" priority="729">
      <formula>$AC136=4</formula>
    </cfRule>
    <cfRule type="expression" dxfId="426" priority="730" stopIfTrue="1">
      <formula>$AC136=3</formula>
    </cfRule>
    <cfRule type="expression" dxfId="425" priority="731">
      <formula>$AC136=2</formula>
    </cfRule>
  </conditionalFormatting>
  <conditionalFormatting sqref="V136">
    <cfRule type="expression" dxfId="424" priority="733" stopIfTrue="1">
      <formula>V136="CON AVANCE"</formula>
    </cfRule>
  </conditionalFormatting>
  <conditionalFormatting sqref="V136">
    <cfRule type="expression" dxfId="423" priority="732" stopIfTrue="1">
      <formula>V136="CUMPLIDA"</formula>
    </cfRule>
    <cfRule type="expression" dxfId="422" priority="735" stopIfTrue="1">
      <formula>V136="PRÓXIMA A VENCER"</formula>
    </cfRule>
    <cfRule type="expression" dxfId="421" priority="736" stopIfTrue="1">
      <formula>V136="VENCIDA"</formula>
    </cfRule>
  </conditionalFormatting>
  <conditionalFormatting sqref="V136">
    <cfRule type="expression" dxfId="420" priority="734">
      <formula>V136="EN TERMINO"</formula>
    </cfRule>
  </conditionalFormatting>
  <conditionalFormatting sqref="D119:D123 D117">
    <cfRule type="containsErrors" dxfId="419" priority="722">
      <formula>ISERROR(D117)</formula>
    </cfRule>
  </conditionalFormatting>
  <conditionalFormatting sqref="D131:E132 O128:O132">
    <cfRule type="containsErrors" dxfId="418" priority="721">
      <formula>ISERROR(D128)</formula>
    </cfRule>
  </conditionalFormatting>
  <conditionalFormatting sqref="O135">
    <cfRule type="containsErrors" dxfId="417" priority="719">
      <formula>ISERROR(O135)</formula>
    </cfRule>
  </conditionalFormatting>
  <conditionalFormatting sqref="O133">
    <cfRule type="containsErrors" dxfId="416" priority="720">
      <formula>ISERROR(O133)</formula>
    </cfRule>
  </conditionalFormatting>
  <conditionalFormatting sqref="E134">
    <cfRule type="containsErrors" dxfId="415" priority="718">
      <formula>ISERROR(E134)</formula>
    </cfRule>
  </conditionalFormatting>
  <conditionalFormatting sqref="D124:E124 D126:E126 D128:E128">
    <cfRule type="containsErrors" dxfId="414" priority="717">
      <formula>ISERROR(D124)</formula>
    </cfRule>
  </conditionalFormatting>
  <conditionalFormatting sqref="O126 H124:I125 H126">
    <cfRule type="containsErrors" dxfId="413" priority="716">
      <formula>ISERROR(H124)</formula>
    </cfRule>
  </conditionalFormatting>
  <conditionalFormatting sqref="O124:O125">
    <cfRule type="containsErrors" dxfId="412" priority="715">
      <formula>ISERROR(O124)</formula>
    </cfRule>
  </conditionalFormatting>
  <conditionalFormatting sqref="D125:E125">
    <cfRule type="containsErrors" dxfId="411" priority="714">
      <formula>ISERROR(D125)</formula>
    </cfRule>
  </conditionalFormatting>
  <conditionalFormatting sqref="O127">
    <cfRule type="containsErrors" dxfId="410" priority="713">
      <formula>ISERROR(O127)</formula>
    </cfRule>
  </conditionalFormatting>
  <conditionalFormatting sqref="D127:E127">
    <cfRule type="containsErrors" dxfId="409" priority="712">
      <formula>ISERROR(D127)</formula>
    </cfRule>
  </conditionalFormatting>
  <conditionalFormatting sqref="I126">
    <cfRule type="containsErrors" dxfId="408" priority="711">
      <formula>ISERROR(I126)</formula>
    </cfRule>
  </conditionalFormatting>
  <conditionalFormatting sqref="H127:I127">
    <cfRule type="containsErrors" dxfId="407" priority="710">
      <formula>ISERROR(H127)</formula>
    </cfRule>
  </conditionalFormatting>
  <conditionalFormatting sqref="D129:E129">
    <cfRule type="containsErrors" dxfId="406" priority="709">
      <formula>ISERROR(D129)</formula>
    </cfRule>
  </conditionalFormatting>
  <conditionalFormatting sqref="D130:E130">
    <cfRule type="containsErrors" dxfId="405" priority="708">
      <formula>ISERROR(D130)</formula>
    </cfRule>
  </conditionalFormatting>
  <conditionalFormatting sqref="H128:I128">
    <cfRule type="containsErrors" dxfId="404" priority="707">
      <formula>ISERROR(H128)</formula>
    </cfRule>
  </conditionalFormatting>
  <conditionalFormatting sqref="H129:I129">
    <cfRule type="containsErrors" dxfId="403" priority="706">
      <formula>ISERROR(H129)</formula>
    </cfRule>
  </conditionalFormatting>
  <conditionalFormatting sqref="I130">
    <cfRule type="containsErrors" dxfId="402" priority="705">
      <formula>ISERROR(I130)</formula>
    </cfRule>
  </conditionalFormatting>
  <conditionalFormatting sqref="H130">
    <cfRule type="containsErrors" dxfId="401" priority="704">
      <formula>ISERROR(H130)</formula>
    </cfRule>
  </conditionalFormatting>
  <conditionalFormatting sqref="H131:I131">
    <cfRule type="containsErrors" dxfId="400" priority="703">
      <formula>ISERROR(H131)</formula>
    </cfRule>
  </conditionalFormatting>
  <conditionalFormatting sqref="H132">
    <cfRule type="containsErrors" dxfId="399" priority="702">
      <formula>ISERROR(H132)</formula>
    </cfRule>
  </conditionalFormatting>
  <conditionalFormatting sqref="I132">
    <cfRule type="containsErrors" dxfId="398" priority="701">
      <formula>ISERROR(I132)</formula>
    </cfRule>
  </conditionalFormatting>
  <conditionalFormatting sqref="H133">
    <cfRule type="containsErrors" dxfId="397" priority="700">
      <formula>ISERROR(H133)</formula>
    </cfRule>
  </conditionalFormatting>
  <conditionalFormatting sqref="J133">
    <cfRule type="containsErrors" dxfId="396" priority="699">
      <formula>ISERROR(J133)</formula>
    </cfRule>
  </conditionalFormatting>
  <conditionalFormatting sqref="K133">
    <cfRule type="containsErrors" dxfId="395" priority="698">
      <formula>ISERROR(K133)</formula>
    </cfRule>
  </conditionalFormatting>
  <conditionalFormatting sqref="I133">
    <cfRule type="containsErrors" dxfId="394" priority="697">
      <formula>ISERROR(I133)</formula>
    </cfRule>
  </conditionalFormatting>
  <conditionalFormatting sqref="E135">
    <cfRule type="containsErrors" dxfId="393" priority="696">
      <formula>ISERROR(E135)</formula>
    </cfRule>
  </conditionalFormatting>
  <conditionalFormatting sqref="I134">
    <cfRule type="containsErrors" dxfId="392" priority="695">
      <formula>ISERROR(I134)</formula>
    </cfRule>
  </conditionalFormatting>
  <conditionalFormatting sqref="J134">
    <cfRule type="containsErrors" dxfId="391" priority="694">
      <formula>ISERROR(J134)</formula>
    </cfRule>
  </conditionalFormatting>
  <conditionalFormatting sqref="K134">
    <cfRule type="containsErrors" dxfId="390" priority="693">
      <formula>ISERROR(K134)</formula>
    </cfRule>
  </conditionalFormatting>
  <conditionalFormatting sqref="H134">
    <cfRule type="containsErrors" dxfId="389" priority="692">
      <formula>ISERROR(H134)</formula>
    </cfRule>
  </conditionalFormatting>
  <conditionalFormatting sqref="I135">
    <cfRule type="containsErrors" dxfId="388" priority="691">
      <formula>ISERROR(I135)</formula>
    </cfRule>
  </conditionalFormatting>
  <conditionalFormatting sqref="J135">
    <cfRule type="containsErrors" dxfId="387" priority="690">
      <formula>ISERROR(J135)</formula>
    </cfRule>
  </conditionalFormatting>
  <conditionalFormatting sqref="K135">
    <cfRule type="containsErrors" dxfId="386" priority="689">
      <formula>ISERROR(K135)</formula>
    </cfRule>
  </conditionalFormatting>
  <conditionalFormatting sqref="H135">
    <cfRule type="containsErrors" dxfId="385" priority="688">
      <formula>ISERROR(H135)</formula>
    </cfRule>
  </conditionalFormatting>
  <conditionalFormatting sqref="K117:K123 E117:G123">
    <cfRule type="containsErrors" dxfId="384" priority="687">
      <formula>ISERROR(E117)</formula>
    </cfRule>
  </conditionalFormatting>
  <conditionalFormatting sqref="O120">
    <cfRule type="containsErrors" dxfId="383" priority="684">
      <formula>ISERROR(O120)</formula>
    </cfRule>
  </conditionalFormatting>
  <conditionalFormatting sqref="O122">
    <cfRule type="containsErrors" dxfId="382" priority="683">
      <formula>ISERROR(O122)</formula>
    </cfRule>
  </conditionalFormatting>
  <conditionalFormatting sqref="O119">
    <cfRule type="containsErrors" dxfId="381" priority="682">
      <formula>ISERROR(O119)</formula>
    </cfRule>
  </conditionalFormatting>
  <conditionalFormatting sqref="O121">
    <cfRule type="containsErrors" dxfId="380" priority="681">
      <formula>ISERROR(O121)</formula>
    </cfRule>
  </conditionalFormatting>
  <conditionalFormatting sqref="O123">
    <cfRule type="containsErrors" dxfId="379" priority="680">
      <formula>ISERROR(O123)</formula>
    </cfRule>
  </conditionalFormatting>
  <conditionalFormatting sqref="H118:J123">
    <cfRule type="containsErrors" dxfId="378" priority="679">
      <formula>ISERROR(H118)</formula>
    </cfRule>
  </conditionalFormatting>
  <conditionalFormatting sqref="H117">
    <cfRule type="containsErrors" dxfId="377" priority="678">
      <formula>ISERROR(H117)</formula>
    </cfRule>
  </conditionalFormatting>
  <conditionalFormatting sqref="H117">
    <cfRule type="containsErrors" dxfId="376" priority="677">
      <formula>ISERROR(H117)</formula>
    </cfRule>
  </conditionalFormatting>
  <conditionalFormatting sqref="I117">
    <cfRule type="containsErrors" dxfId="375" priority="676">
      <formula>ISERROR(I117)</formula>
    </cfRule>
  </conditionalFormatting>
  <conditionalFormatting sqref="D118">
    <cfRule type="containsErrors" dxfId="374" priority="675">
      <formula>ISERROR(D118)</formula>
    </cfRule>
  </conditionalFormatting>
  <conditionalFormatting sqref="E133">
    <cfRule type="containsErrors" dxfId="373" priority="674">
      <formula>ISERROR(E133)</formula>
    </cfRule>
  </conditionalFormatting>
  <conditionalFormatting sqref="O134">
    <cfRule type="containsErrors" dxfId="372" priority="673">
      <formula>ISERROR(O134)</formula>
    </cfRule>
  </conditionalFormatting>
  <conditionalFormatting sqref="N117:N135">
    <cfRule type="cellIs" dxfId="371" priority="672" operator="equal">
      <formula>0</formula>
    </cfRule>
  </conditionalFormatting>
  <conditionalFormatting sqref="O118">
    <cfRule type="containsErrors" dxfId="370" priority="671">
      <formula>ISERROR(O118)</formula>
    </cfRule>
  </conditionalFormatting>
  <conditionalFormatting sqref="O117">
    <cfRule type="containsErrors" dxfId="369" priority="670">
      <formula>ISERROR(O117)</formula>
    </cfRule>
  </conditionalFormatting>
  <conditionalFormatting sqref="P117:P135">
    <cfRule type="cellIs" dxfId="368" priority="669" operator="equal">
      <formula>0</formula>
    </cfRule>
  </conditionalFormatting>
  <conditionalFormatting sqref="C116">
    <cfRule type="containsErrors" dxfId="367" priority="665">
      <formula>ISERROR(C116)</formula>
    </cfRule>
  </conditionalFormatting>
  <conditionalFormatting sqref="D116">
    <cfRule type="containsErrors" dxfId="366" priority="653">
      <formula>ISERROR(D116)</formula>
    </cfRule>
  </conditionalFormatting>
  <conditionalFormatting sqref="E116:G116 K116">
    <cfRule type="containsErrors" dxfId="365" priority="652">
      <formula>ISERROR(E116)</formula>
    </cfRule>
  </conditionalFormatting>
  <conditionalFormatting sqref="N116">
    <cfRule type="cellIs" dxfId="364" priority="651" operator="equal">
      <formula>0</formula>
    </cfRule>
  </conditionalFormatting>
  <conditionalFormatting sqref="O116">
    <cfRule type="containsErrors" dxfId="363" priority="650">
      <formula>ISERROR(O116)</formula>
    </cfRule>
  </conditionalFormatting>
  <conditionalFormatting sqref="H116:J116">
    <cfRule type="containsErrors" dxfId="362" priority="649">
      <formula>ISERROR(H116)</formula>
    </cfRule>
  </conditionalFormatting>
  <conditionalFormatting sqref="P116">
    <cfRule type="cellIs" dxfId="361" priority="648" operator="equal">
      <formula>0</formula>
    </cfRule>
  </conditionalFormatting>
  <conditionalFormatting sqref="X116:X135 X103:X114 X99:X101 X69:X97">
    <cfRule type="containsErrors" dxfId="360" priority="641">
      <formula>ISERROR(X69)</formula>
    </cfRule>
  </conditionalFormatting>
  <conditionalFormatting sqref="Q103:Q135 Q99:Q101 Q69:Q97">
    <cfRule type="containsErrors" dxfId="359" priority="640">
      <formula>ISERROR(Q69)</formula>
    </cfRule>
  </conditionalFormatting>
  <conditionalFormatting sqref="U103:U135 U99:U101 U69:U97">
    <cfRule type="containsErrors" dxfId="358" priority="639">
      <formula>ISERROR(U69)</formula>
    </cfRule>
  </conditionalFormatting>
  <conditionalFormatting sqref="R103:T135 R99:T101 R69:T97">
    <cfRule type="containsErrors" dxfId="357" priority="638">
      <formula>ISERROR(R69)</formula>
    </cfRule>
  </conditionalFormatting>
  <conditionalFormatting sqref="V103:W135 V99:W101 V69:W97">
    <cfRule type="containsErrors" dxfId="356" priority="637">
      <formula>ISERROR(V69)</formula>
    </cfRule>
  </conditionalFormatting>
  <conditionalFormatting sqref="W103:W135">
    <cfRule type="expression" dxfId="355" priority="627">
      <formula>$AC103=1</formula>
    </cfRule>
    <cfRule type="expression" dxfId="354" priority="628">
      <formula>$AC103=5</formula>
    </cfRule>
    <cfRule type="expression" dxfId="353" priority="629">
      <formula>$AC103=4</formula>
    </cfRule>
    <cfRule type="expression" dxfId="352" priority="630" stopIfTrue="1">
      <formula>$AC103=3</formula>
    </cfRule>
    <cfRule type="expression" dxfId="351" priority="631">
      <formula>$AC103=2</formula>
    </cfRule>
  </conditionalFormatting>
  <conditionalFormatting sqref="V103:V135 V99:V101 V69:V97">
    <cfRule type="expression" dxfId="350" priority="633" stopIfTrue="1">
      <formula>V69="CON AVANCE"</formula>
    </cfRule>
  </conditionalFormatting>
  <conditionalFormatting sqref="V103:V135 V99:V101 V69:V97">
    <cfRule type="expression" dxfId="349" priority="632" stopIfTrue="1">
      <formula>V69="CUMPLIDA"</formula>
    </cfRule>
    <cfRule type="expression" dxfId="348" priority="635" stopIfTrue="1">
      <formula>V69="PRÓXIMA A VENCER"</formula>
    </cfRule>
    <cfRule type="expression" dxfId="347" priority="636" stopIfTrue="1">
      <formula>V69="VENCIDA"</formula>
    </cfRule>
  </conditionalFormatting>
  <conditionalFormatting sqref="V103:V135 V99:V101 V69:V97">
    <cfRule type="expression" dxfId="346" priority="634">
      <formula>V69="EN TERMINO"</formula>
    </cfRule>
  </conditionalFormatting>
  <conditionalFormatting sqref="C115">
    <cfRule type="containsErrors" dxfId="345" priority="615">
      <formula>ISERROR(C115)</formula>
    </cfRule>
  </conditionalFormatting>
  <conditionalFormatting sqref="K115 D115 O115 F115:G115">
    <cfRule type="containsErrors" dxfId="344" priority="614">
      <formula>ISERROR(D115)</formula>
    </cfRule>
  </conditionalFormatting>
  <conditionalFormatting sqref="N115">
    <cfRule type="cellIs" dxfId="343" priority="613" operator="equal">
      <formula>0</formula>
    </cfRule>
  </conditionalFormatting>
  <conditionalFormatting sqref="H115:J115">
    <cfRule type="containsErrors" dxfId="342" priority="612">
      <formula>ISERROR(H115)</formula>
    </cfRule>
  </conditionalFormatting>
  <conditionalFormatting sqref="P115">
    <cfRule type="cellIs" dxfId="341" priority="611" operator="equal">
      <formula>0</formula>
    </cfRule>
  </conditionalFormatting>
  <conditionalFormatting sqref="X115">
    <cfRule type="containsErrors" dxfId="340" priority="608">
      <formula>ISERROR(X115)</formula>
    </cfRule>
  </conditionalFormatting>
  <conditionalFormatting sqref="E115">
    <cfRule type="containsErrors" dxfId="339" priority="591">
      <formula>ISERROR(E115)</formula>
    </cfRule>
  </conditionalFormatting>
  <conditionalFormatting sqref="D105:D107 D103">
    <cfRule type="containsErrors" dxfId="338" priority="588">
      <formula>ISERROR(D103)</formula>
    </cfRule>
  </conditionalFormatting>
  <conditionalFormatting sqref="N103:N114">
    <cfRule type="cellIs" dxfId="337" priority="587" operator="equal">
      <formula>0</formula>
    </cfRule>
  </conditionalFormatting>
  <conditionalFormatting sqref="D114">
    <cfRule type="containsErrors" dxfId="336" priority="586">
      <formula>ISERROR(D114)</formula>
    </cfRule>
  </conditionalFormatting>
  <conditionalFormatting sqref="D108 D110:D111">
    <cfRule type="containsErrors" dxfId="335" priority="585">
      <formula>ISERROR(D108)</formula>
    </cfRule>
  </conditionalFormatting>
  <conditionalFormatting sqref="H108:I109 H110">
    <cfRule type="containsErrors" dxfId="334" priority="584">
      <formula>ISERROR(H108)</formula>
    </cfRule>
  </conditionalFormatting>
  <conditionalFormatting sqref="D109">
    <cfRule type="containsErrors" dxfId="333" priority="583">
      <formula>ISERROR(D109)</formula>
    </cfRule>
  </conditionalFormatting>
  <conditionalFormatting sqref="I110">
    <cfRule type="containsErrors" dxfId="332" priority="582">
      <formula>ISERROR(I110)</formula>
    </cfRule>
  </conditionalFormatting>
  <conditionalFormatting sqref="D112">
    <cfRule type="containsErrors" dxfId="331" priority="581">
      <formula>ISERROR(D112)</formula>
    </cfRule>
  </conditionalFormatting>
  <conditionalFormatting sqref="D113">
    <cfRule type="containsErrors" dxfId="330" priority="580">
      <formula>ISERROR(D113)</formula>
    </cfRule>
  </conditionalFormatting>
  <conditionalFormatting sqref="H111:I111">
    <cfRule type="containsErrors" dxfId="329" priority="579">
      <formula>ISERROR(H111)</formula>
    </cfRule>
  </conditionalFormatting>
  <conditionalFormatting sqref="H112:I112">
    <cfRule type="containsErrors" dxfId="328" priority="578">
      <formula>ISERROR(H112)</formula>
    </cfRule>
  </conditionalFormatting>
  <conditionalFormatting sqref="I113">
    <cfRule type="containsErrors" dxfId="327" priority="577">
      <formula>ISERROR(I113)</formula>
    </cfRule>
  </conditionalFormatting>
  <conditionalFormatting sqref="H113">
    <cfRule type="containsErrors" dxfId="326" priority="576">
      <formula>ISERROR(H113)</formula>
    </cfRule>
  </conditionalFormatting>
  <conditionalFormatting sqref="H114:I114">
    <cfRule type="containsErrors" dxfId="325" priority="575">
      <formula>ISERROR(H114)</formula>
    </cfRule>
  </conditionalFormatting>
  <conditionalFormatting sqref="K103:K107 F103:G107">
    <cfRule type="containsErrors" dxfId="324" priority="574">
      <formula>ISERROR(F103)</formula>
    </cfRule>
  </conditionalFormatting>
  <conditionalFormatting sqref="N100:N101">
    <cfRule type="cellIs" dxfId="323" priority="573" operator="equal">
      <formula>0</formula>
    </cfRule>
  </conditionalFormatting>
  <conditionalFormatting sqref="H104:J107">
    <cfRule type="containsErrors" dxfId="322" priority="572">
      <formula>ISERROR(H104)</formula>
    </cfRule>
  </conditionalFormatting>
  <conditionalFormatting sqref="H103">
    <cfRule type="containsErrors" dxfId="321" priority="571">
      <formula>ISERROR(H103)</formula>
    </cfRule>
  </conditionalFormatting>
  <conditionalFormatting sqref="H103">
    <cfRule type="containsErrors" dxfId="320" priority="570">
      <formula>ISERROR(H103)</formula>
    </cfRule>
  </conditionalFormatting>
  <conditionalFormatting sqref="I103">
    <cfRule type="containsErrors" dxfId="319" priority="569">
      <formula>ISERROR(I103)</formula>
    </cfRule>
  </conditionalFormatting>
  <conditionalFormatting sqref="D104">
    <cfRule type="containsErrors" dxfId="318" priority="568">
      <formula>ISERROR(D104)</formula>
    </cfRule>
  </conditionalFormatting>
  <conditionalFormatting sqref="O106">
    <cfRule type="containsErrors" dxfId="317" priority="567">
      <formula>ISERROR(O106)</formula>
    </cfRule>
  </conditionalFormatting>
  <conditionalFormatting sqref="O100:O101">
    <cfRule type="containsErrors" dxfId="316" priority="566">
      <formula>ISERROR(O100)</formula>
    </cfRule>
  </conditionalFormatting>
  <conditionalFormatting sqref="O103">
    <cfRule type="containsErrors" dxfId="315" priority="565">
      <formula>ISERROR(O103)</formula>
    </cfRule>
  </conditionalFormatting>
  <conditionalFormatting sqref="O104">
    <cfRule type="containsErrors" dxfId="314" priority="564">
      <formula>ISERROR(O104)</formula>
    </cfRule>
  </conditionalFormatting>
  <conditionalFormatting sqref="O105">
    <cfRule type="containsErrors" dxfId="313" priority="563">
      <formula>ISERROR(O105)</formula>
    </cfRule>
  </conditionalFormatting>
  <conditionalFormatting sqref="O107">
    <cfRule type="containsErrors" dxfId="312" priority="562">
      <formula>ISERROR(O107)</formula>
    </cfRule>
  </conditionalFormatting>
  <conditionalFormatting sqref="O108">
    <cfRule type="containsErrors" dxfId="311" priority="561">
      <formula>ISERROR(O108)</formula>
    </cfRule>
  </conditionalFormatting>
  <conditionalFormatting sqref="O109">
    <cfRule type="containsErrors" dxfId="310" priority="560">
      <formula>ISERROR(O109)</formula>
    </cfRule>
  </conditionalFormatting>
  <conditionalFormatting sqref="O110">
    <cfRule type="containsErrors" dxfId="309" priority="559">
      <formula>ISERROR(O110)</formula>
    </cfRule>
  </conditionalFormatting>
  <conditionalFormatting sqref="O111">
    <cfRule type="containsErrors" dxfId="308" priority="558">
      <formula>ISERROR(O111)</formula>
    </cfRule>
  </conditionalFormatting>
  <conditionalFormatting sqref="O112">
    <cfRule type="containsErrors" dxfId="307" priority="557">
      <formula>ISERROR(O112)</formula>
    </cfRule>
  </conditionalFormatting>
  <conditionalFormatting sqref="O113">
    <cfRule type="containsErrors" dxfId="306" priority="556">
      <formula>ISERROR(O113)</formula>
    </cfRule>
  </conditionalFormatting>
  <conditionalFormatting sqref="O114">
    <cfRule type="containsErrors" dxfId="305" priority="555">
      <formula>ISERROR(O114)</formula>
    </cfRule>
  </conditionalFormatting>
  <conditionalFormatting sqref="E103:E114">
    <cfRule type="containsErrors" dxfId="304" priority="554">
      <formula>ISERROR(E103)</formula>
    </cfRule>
  </conditionalFormatting>
  <conditionalFormatting sqref="P103:P114 P100:P101 P69:P97">
    <cfRule type="cellIs" dxfId="303" priority="553" operator="equal">
      <formula>0</formula>
    </cfRule>
  </conditionalFormatting>
  <conditionalFormatting sqref="P136">
    <cfRule type="cellIs" dxfId="302" priority="550" operator="equal">
      <formula>0</formula>
    </cfRule>
  </conditionalFormatting>
  <conditionalFormatting sqref="C102">
    <cfRule type="containsErrors" dxfId="301" priority="497">
      <formula>ISERROR(C102)</formula>
    </cfRule>
  </conditionalFormatting>
  <conditionalFormatting sqref="X102">
    <cfRule type="containsErrors" dxfId="300" priority="494">
      <formula>ISERROR(X102)</formula>
    </cfRule>
  </conditionalFormatting>
  <conditionalFormatting sqref="Q102">
    <cfRule type="containsErrors" dxfId="299" priority="493">
      <formula>ISERROR(Q102)</formula>
    </cfRule>
  </conditionalFormatting>
  <conditionalFormatting sqref="U102">
    <cfRule type="containsErrors" dxfId="298" priority="492">
      <formula>ISERROR(U102)</formula>
    </cfRule>
  </conditionalFormatting>
  <conditionalFormatting sqref="R102:T102">
    <cfRule type="containsErrors" dxfId="297" priority="491">
      <formula>ISERROR(R102)</formula>
    </cfRule>
  </conditionalFormatting>
  <conditionalFormatting sqref="V102:W102">
    <cfRule type="containsErrors" dxfId="296" priority="490">
      <formula>ISERROR(V102)</formula>
    </cfRule>
  </conditionalFormatting>
  <conditionalFormatting sqref="W102">
    <cfRule type="expression" dxfId="295" priority="480">
      <formula>$AC102=1</formula>
    </cfRule>
    <cfRule type="expression" dxfId="294" priority="481">
      <formula>$AC102=5</formula>
    </cfRule>
    <cfRule type="expression" dxfId="293" priority="482">
      <formula>$AC102=4</formula>
    </cfRule>
    <cfRule type="expression" dxfId="292" priority="483" stopIfTrue="1">
      <formula>$AC102=3</formula>
    </cfRule>
    <cfRule type="expression" dxfId="291" priority="484">
      <formula>$AC102=2</formula>
    </cfRule>
  </conditionalFormatting>
  <conditionalFormatting sqref="V102">
    <cfRule type="expression" dxfId="290" priority="486" stopIfTrue="1">
      <formula>V102="CON AVANCE"</formula>
    </cfRule>
  </conditionalFormatting>
  <conditionalFormatting sqref="V102">
    <cfRule type="expression" dxfId="289" priority="485" stopIfTrue="1">
      <formula>V102="CUMPLIDA"</formula>
    </cfRule>
    <cfRule type="expression" dxfId="288" priority="488" stopIfTrue="1">
      <formula>V102="PRÓXIMA A VENCER"</formula>
    </cfRule>
    <cfRule type="expression" dxfId="287" priority="489" stopIfTrue="1">
      <formula>V102="VENCIDA"</formula>
    </cfRule>
  </conditionalFormatting>
  <conditionalFormatting sqref="V102">
    <cfRule type="expression" dxfId="286" priority="487">
      <formula>V102="EN TERMINO"</formula>
    </cfRule>
  </conditionalFormatting>
  <conditionalFormatting sqref="D102">
    <cfRule type="containsErrors" dxfId="285" priority="475">
      <formula>ISERROR(D102)</formula>
    </cfRule>
  </conditionalFormatting>
  <conditionalFormatting sqref="F102:G102 K102">
    <cfRule type="containsErrors" dxfId="284" priority="474">
      <formula>ISERROR(F102)</formula>
    </cfRule>
  </conditionalFormatting>
  <conditionalFormatting sqref="N102">
    <cfRule type="cellIs" dxfId="283" priority="473" operator="equal">
      <formula>0</formula>
    </cfRule>
  </conditionalFormatting>
  <conditionalFormatting sqref="H102:J102">
    <cfRule type="containsErrors" dxfId="282" priority="472">
      <formula>ISERROR(H102)</formula>
    </cfRule>
  </conditionalFormatting>
  <conditionalFormatting sqref="O102">
    <cfRule type="containsErrors" dxfId="281" priority="471">
      <formula>ISERROR(O102)</formula>
    </cfRule>
  </conditionalFormatting>
  <conditionalFormatting sqref="E102">
    <cfRule type="containsErrors" dxfId="280" priority="470">
      <formula>ISERROR(E102)</formula>
    </cfRule>
  </conditionalFormatting>
  <conditionalFormatting sqref="P102">
    <cfRule type="cellIs" dxfId="279" priority="469" operator="equal">
      <formula>0</formula>
    </cfRule>
  </conditionalFormatting>
  <conditionalFormatting sqref="K101 F101:G101">
    <cfRule type="containsErrors" dxfId="278" priority="468">
      <formula>ISERROR(F101)</formula>
    </cfRule>
  </conditionalFormatting>
  <conditionalFormatting sqref="H101:J101">
    <cfRule type="containsErrors" dxfId="277" priority="467">
      <formula>ISERROR(H101)</formula>
    </cfRule>
  </conditionalFormatting>
  <conditionalFormatting sqref="D101">
    <cfRule type="containsErrors" dxfId="276" priority="466">
      <formula>ISERROR(D101)</formula>
    </cfRule>
  </conditionalFormatting>
  <conditionalFormatting sqref="D100">
    <cfRule type="containsErrors" dxfId="275" priority="465">
      <formula>ISERROR(D100)</formula>
    </cfRule>
  </conditionalFormatting>
  <conditionalFormatting sqref="E100:G100 K100">
    <cfRule type="containsErrors" dxfId="274" priority="464">
      <formula>ISERROR(E100)</formula>
    </cfRule>
  </conditionalFormatting>
  <conditionalFormatting sqref="H100:J100">
    <cfRule type="containsErrors" dxfId="273" priority="463">
      <formula>ISERROR(H100)</formula>
    </cfRule>
  </conditionalFormatting>
  <conditionalFormatting sqref="E101">
    <cfRule type="containsErrors" dxfId="272" priority="460">
      <formula>ISERROR(E101)</formula>
    </cfRule>
  </conditionalFormatting>
  <conditionalFormatting sqref="N554:O554">
    <cfRule type="containsErrors" dxfId="271" priority="459">
      <formula>ISERROR(N554)</formula>
    </cfRule>
  </conditionalFormatting>
  <conditionalFormatting sqref="N564:O564">
    <cfRule type="containsErrors" dxfId="270" priority="458">
      <formula>ISERROR(N564)</formula>
    </cfRule>
  </conditionalFormatting>
  <conditionalFormatting sqref="C99">
    <cfRule type="containsErrors" dxfId="269" priority="454">
      <formula>ISERROR(C99)</formula>
    </cfRule>
  </conditionalFormatting>
  <conditionalFormatting sqref="N99">
    <cfRule type="cellIs" dxfId="268" priority="453" operator="equal">
      <formula>0</formula>
    </cfRule>
  </conditionalFormatting>
  <conditionalFormatting sqref="O99">
    <cfRule type="containsErrors" dxfId="267" priority="452">
      <formula>ISERROR(O99)</formula>
    </cfRule>
  </conditionalFormatting>
  <conditionalFormatting sqref="D99 K99 F99:G99">
    <cfRule type="containsErrors" dxfId="266" priority="451">
      <formula>ISERROR(D99)</formula>
    </cfRule>
  </conditionalFormatting>
  <conditionalFormatting sqref="H99:J99">
    <cfRule type="containsErrors" dxfId="265" priority="450">
      <formula>ISERROR(H99)</formula>
    </cfRule>
  </conditionalFormatting>
  <conditionalFormatting sqref="E99">
    <cfRule type="containsErrors" dxfId="264" priority="449">
      <formula>ISERROR(E99)</formula>
    </cfRule>
  </conditionalFormatting>
  <conditionalFormatting sqref="O558:O561">
    <cfRule type="containsErrors" dxfId="263" priority="418">
      <formula>ISERROR(O558)</formula>
    </cfRule>
  </conditionalFormatting>
  <conditionalFormatting sqref="C98">
    <cfRule type="containsErrors" dxfId="262" priority="414">
      <formula>ISERROR(C98)</formula>
    </cfRule>
  </conditionalFormatting>
  <conditionalFormatting sqref="X98">
    <cfRule type="containsErrors" dxfId="261" priority="411">
      <formula>ISERROR(X98)</formula>
    </cfRule>
  </conditionalFormatting>
  <conditionalFormatting sqref="Q98">
    <cfRule type="containsErrors" dxfId="260" priority="410">
      <formula>ISERROR(Q98)</formula>
    </cfRule>
  </conditionalFormatting>
  <conditionalFormatting sqref="U98">
    <cfRule type="containsErrors" dxfId="259" priority="409">
      <formula>ISERROR(U98)</formula>
    </cfRule>
  </conditionalFormatting>
  <conditionalFormatting sqref="R98:T98">
    <cfRule type="containsErrors" dxfId="258" priority="408">
      <formula>ISERROR(R98)</formula>
    </cfRule>
  </conditionalFormatting>
  <conditionalFormatting sqref="V98:W98">
    <cfRule type="containsErrors" dxfId="257" priority="407">
      <formula>ISERROR(V98)</formula>
    </cfRule>
  </conditionalFormatting>
  <conditionalFormatting sqref="W98">
    <cfRule type="expression" dxfId="256" priority="397">
      <formula>$AC98=1</formula>
    </cfRule>
    <cfRule type="expression" dxfId="255" priority="398">
      <formula>$AC98=5</formula>
    </cfRule>
    <cfRule type="expression" dxfId="254" priority="399">
      <formula>$AC98=4</formula>
    </cfRule>
    <cfRule type="expression" dxfId="253" priority="400" stopIfTrue="1">
      <formula>$AC98=3</formula>
    </cfRule>
    <cfRule type="expression" dxfId="252" priority="401">
      <formula>$AC98=2</formula>
    </cfRule>
  </conditionalFormatting>
  <conditionalFormatting sqref="V98">
    <cfRule type="expression" dxfId="251" priority="403" stopIfTrue="1">
      <formula>V98="CON AVANCE"</formula>
    </cfRule>
  </conditionalFormatting>
  <conditionalFormatting sqref="V98">
    <cfRule type="expression" dxfId="250" priority="402" stopIfTrue="1">
      <formula>V98="CUMPLIDA"</formula>
    </cfRule>
    <cfRule type="expression" dxfId="249" priority="405" stopIfTrue="1">
      <formula>V98="PRÓXIMA A VENCER"</formula>
    </cfRule>
    <cfRule type="expression" dxfId="248" priority="406" stopIfTrue="1">
      <formula>V98="VENCIDA"</formula>
    </cfRule>
  </conditionalFormatting>
  <conditionalFormatting sqref="V98">
    <cfRule type="expression" dxfId="247" priority="404">
      <formula>V98="EN TERMINO"</formula>
    </cfRule>
  </conditionalFormatting>
  <conditionalFormatting sqref="N98">
    <cfRule type="cellIs" dxfId="246" priority="396" operator="equal">
      <formula>0</formula>
    </cfRule>
  </conditionalFormatting>
  <conditionalFormatting sqref="O98">
    <cfRule type="containsErrors" dxfId="245" priority="395">
      <formula>ISERROR(O98)</formula>
    </cfRule>
  </conditionalFormatting>
  <conditionalFormatting sqref="P98">
    <cfRule type="cellIs" dxfId="244" priority="394" operator="equal">
      <formula>0</formula>
    </cfRule>
  </conditionalFormatting>
  <conditionalFormatting sqref="E98">
    <cfRule type="containsErrors" dxfId="243" priority="393">
      <formula>ISERROR(E98)</formula>
    </cfRule>
  </conditionalFormatting>
  <conditionalFormatting sqref="D98">
    <cfRule type="containsErrors" dxfId="242" priority="392">
      <formula>ISERROR(D98)</formula>
    </cfRule>
  </conditionalFormatting>
  <conditionalFormatting sqref="F98:G98 K98">
    <cfRule type="containsErrors" dxfId="241" priority="391">
      <formula>ISERROR(F98)</formula>
    </cfRule>
  </conditionalFormatting>
  <conditionalFormatting sqref="H98:J98">
    <cfRule type="containsErrors" dxfId="240" priority="390">
      <formula>ISERROR(H98)</formula>
    </cfRule>
  </conditionalFormatting>
  <conditionalFormatting sqref="D82:D85 D90:D92 D69:D74">
    <cfRule type="containsErrors" dxfId="239" priority="389">
      <formula>ISERROR(D69)</formula>
    </cfRule>
  </conditionalFormatting>
  <conditionalFormatting sqref="K69:K96 F69:G72 E73:G92 E93:E96">
    <cfRule type="containsErrors" dxfId="238" priority="388">
      <formula>ISERROR(E69)</formula>
    </cfRule>
  </conditionalFormatting>
  <conditionalFormatting sqref="N69:N72">
    <cfRule type="cellIs" dxfId="237" priority="387" operator="equal">
      <formula>0</formula>
    </cfRule>
  </conditionalFormatting>
  <conditionalFormatting sqref="O69:O78">
    <cfRule type="containsErrors" dxfId="236" priority="386">
      <formula>ISERROR(O69)</formula>
    </cfRule>
  </conditionalFormatting>
  <conditionalFormatting sqref="O82:O85">
    <cfRule type="containsErrors" dxfId="235" priority="385">
      <formula>ISERROR(O82)</formula>
    </cfRule>
  </conditionalFormatting>
  <conditionalFormatting sqref="H69:J72 H75:J96">
    <cfRule type="containsErrors" dxfId="234" priority="384">
      <formula>ISERROR(H69)</formula>
    </cfRule>
  </conditionalFormatting>
  <conditionalFormatting sqref="H73:H74">
    <cfRule type="containsErrors" dxfId="233" priority="383">
      <formula>ISERROR(H73)</formula>
    </cfRule>
  </conditionalFormatting>
  <conditionalFormatting sqref="H73:H74">
    <cfRule type="containsErrors" dxfId="232" priority="382">
      <formula>ISERROR(H73)</formula>
    </cfRule>
  </conditionalFormatting>
  <conditionalFormatting sqref="I73:I74">
    <cfRule type="containsErrors" dxfId="231" priority="381">
      <formula>ISERROR(I73)</formula>
    </cfRule>
  </conditionalFormatting>
  <conditionalFormatting sqref="N73:N96">
    <cfRule type="cellIs" dxfId="230" priority="380" operator="equal">
      <formula>0</formula>
    </cfRule>
  </conditionalFormatting>
  <conditionalFormatting sqref="D75:D78">
    <cfRule type="containsErrors" dxfId="229" priority="379">
      <formula>ISERROR(D75)</formula>
    </cfRule>
  </conditionalFormatting>
  <conditionalFormatting sqref="D79:D81">
    <cfRule type="containsErrors" dxfId="228" priority="378">
      <formula>ISERROR(D79)</formula>
    </cfRule>
  </conditionalFormatting>
  <conditionalFormatting sqref="D86:D89">
    <cfRule type="containsErrors" dxfId="227" priority="377">
      <formula>ISERROR(D86)</formula>
    </cfRule>
  </conditionalFormatting>
  <conditionalFormatting sqref="F97">
    <cfRule type="containsErrors" dxfId="226" priority="372">
      <formula>ISERROR(F97)</formula>
    </cfRule>
  </conditionalFormatting>
  <conditionalFormatting sqref="K97 G97">
    <cfRule type="containsErrors" dxfId="225" priority="376">
      <formula>ISERROR(G97)</formula>
    </cfRule>
  </conditionalFormatting>
  <conditionalFormatting sqref="O97">
    <cfRule type="containsErrors" dxfId="224" priority="375">
      <formula>ISERROR(O97)</formula>
    </cfRule>
  </conditionalFormatting>
  <conditionalFormatting sqref="J97">
    <cfRule type="containsErrors" dxfId="223" priority="374">
      <formula>ISERROR(J97)</formula>
    </cfRule>
  </conditionalFormatting>
  <conditionalFormatting sqref="D97">
    <cfRule type="containsErrors" dxfId="222" priority="371">
      <formula>ISERROR(D97)</formula>
    </cfRule>
  </conditionalFormatting>
  <conditionalFormatting sqref="N97">
    <cfRule type="cellIs" dxfId="221" priority="373" operator="equal">
      <formula>0</formula>
    </cfRule>
  </conditionalFormatting>
  <conditionalFormatting sqref="H97">
    <cfRule type="containsErrors" dxfId="220" priority="370">
      <formula>ISERROR(H97)</formula>
    </cfRule>
  </conditionalFormatting>
  <conditionalFormatting sqref="I97">
    <cfRule type="containsErrors" dxfId="219" priority="369">
      <formula>ISERROR(I97)</formula>
    </cfRule>
  </conditionalFormatting>
  <conditionalFormatting sqref="O79:O81">
    <cfRule type="containsErrors" dxfId="218" priority="368">
      <formula>ISERROR(O79)</formula>
    </cfRule>
  </conditionalFormatting>
  <conditionalFormatting sqref="O86:O89">
    <cfRule type="containsErrors" dxfId="217" priority="367">
      <formula>ISERROR(O86)</formula>
    </cfRule>
  </conditionalFormatting>
  <conditionalFormatting sqref="O90:O96">
    <cfRule type="containsErrors" dxfId="216" priority="366">
      <formula>ISERROR(O90)</formula>
    </cfRule>
  </conditionalFormatting>
  <conditionalFormatting sqref="D93:D96">
    <cfRule type="containsErrors" dxfId="215" priority="365">
      <formula>ISERROR(D93)</formula>
    </cfRule>
  </conditionalFormatting>
  <conditionalFormatting sqref="F93">
    <cfRule type="containsErrors" dxfId="214" priority="363">
      <formula>ISERROR(F93)</formula>
    </cfRule>
  </conditionalFormatting>
  <conditionalFormatting sqref="G93">
    <cfRule type="containsErrors" dxfId="213" priority="364">
      <formula>ISERROR(G93)</formula>
    </cfRule>
  </conditionalFormatting>
  <conditionalFormatting sqref="F94">
    <cfRule type="containsErrors" dxfId="212" priority="361">
      <formula>ISERROR(F94)</formula>
    </cfRule>
  </conditionalFormatting>
  <conditionalFormatting sqref="G94">
    <cfRule type="containsErrors" dxfId="211" priority="362">
      <formula>ISERROR(G94)</formula>
    </cfRule>
  </conditionalFormatting>
  <conditionalFormatting sqref="F95">
    <cfRule type="containsErrors" dxfId="210" priority="359">
      <formula>ISERROR(F95)</formula>
    </cfRule>
  </conditionalFormatting>
  <conditionalFormatting sqref="G95">
    <cfRule type="containsErrors" dxfId="209" priority="360">
      <formula>ISERROR(G95)</formula>
    </cfRule>
  </conditionalFormatting>
  <conditionalFormatting sqref="F96">
    <cfRule type="containsErrors" dxfId="208" priority="357">
      <formula>ISERROR(F96)</formula>
    </cfRule>
  </conditionalFormatting>
  <conditionalFormatting sqref="G96">
    <cfRule type="containsErrors" dxfId="207" priority="358">
      <formula>ISERROR(G96)</formula>
    </cfRule>
  </conditionalFormatting>
  <conditionalFormatting sqref="E69">
    <cfRule type="containsErrors" dxfId="206" priority="356">
      <formula>ISERROR(E69)</formula>
    </cfRule>
  </conditionalFormatting>
  <conditionalFormatting sqref="E70">
    <cfRule type="containsErrors" dxfId="205" priority="355">
      <formula>ISERROR(E70)</formula>
    </cfRule>
  </conditionalFormatting>
  <conditionalFormatting sqref="E71">
    <cfRule type="containsErrors" dxfId="204" priority="354">
      <formula>ISERROR(E71)</formula>
    </cfRule>
  </conditionalFormatting>
  <conditionalFormatting sqref="E72">
    <cfRule type="containsErrors" dxfId="203" priority="353">
      <formula>ISERROR(E72)</formula>
    </cfRule>
  </conditionalFormatting>
  <conditionalFormatting sqref="E97">
    <cfRule type="containsErrors" dxfId="202" priority="352">
      <formula>ISERROR(E97)</formula>
    </cfRule>
  </conditionalFormatting>
  <conditionalFormatting sqref="P99">
    <cfRule type="cellIs" dxfId="201" priority="351" operator="equal">
      <formula>0</formula>
    </cfRule>
  </conditionalFormatting>
  <conditionalFormatting sqref="C68">
    <cfRule type="containsErrors" dxfId="200" priority="347">
      <formula>ISERROR(C68)</formula>
    </cfRule>
  </conditionalFormatting>
  <conditionalFormatting sqref="X68">
    <cfRule type="containsErrors" dxfId="199" priority="344">
      <formula>ISERROR(X68)</formula>
    </cfRule>
  </conditionalFormatting>
  <conditionalFormatting sqref="P68">
    <cfRule type="cellIs" dxfId="198" priority="327" operator="equal">
      <formula>0</formula>
    </cfRule>
  </conditionalFormatting>
  <conditionalFormatting sqref="O68">
    <cfRule type="containsErrors" dxfId="197" priority="328">
      <formula>ISERROR(O68)</formula>
    </cfRule>
  </conditionalFormatting>
  <conditionalFormatting sqref="E68">
    <cfRule type="containsErrors" dxfId="196" priority="326">
      <formula>ISERROR(E68)</formula>
    </cfRule>
  </conditionalFormatting>
  <conditionalFormatting sqref="D68">
    <cfRule type="containsErrors" dxfId="195" priority="325">
      <formula>ISERROR(D68)</formula>
    </cfRule>
  </conditionalFormatting>
  <conditionalFormatting sqref="F68:G68 K68">
    <cfRule type="containsErrors" dxfId="194" priority="324">
      <formula>ISERROR(F68)</formula>
    </cfRule>
  </conditionalFormatting>
  <conditionalFormatting sqref="H68:J68">
    <cfRule type="containsErrors" dxfId="193" priority="323">
      <formula>ISERROR(H68)</formula>
    </cfRule>
  </conditionalFormatting>
  <conditionalFormatting sqref="N68">
    <cfRule type="cellIs" dxfId="192" priority="322" operator="equal">
      <formula>0</formula>
    </cfRule>
  </conditionalFormatting>
  <conditionalFormatting sqref="H65:I66 H67">
    <cfRule type="containsErrors" dxfId="191" priority="313">
      <formula>ISERROR(H65)</formula>
    </cfRule>
  </conditionalFormatting>
  <conditionalFormatting sqref="I67">
    <cfRule type="containsErrors" dxfId="190" priority="312">
      <formula>ISERROR(I67)</formula>
    </cfRule>
  </conditionalFormatting>
  <conditionalFormatting sqref="K52:K61 F48:G64 K48:K50">
    <cfRule type="containsErrors" dxfId="189" priority="311">
      <formula>ISERROR(F48)</formula>
    </cfRule>
  </conditionalFormatting>
  <conditionalFormatting sqref="H52:J61 H48:J50">
    <cfRule type="containsErrors" dxfId="188" priority="309">
      <formula>ISERROR(H48)</formula>
    </cfRule>
  </conditionalFormatting>
  <conditionalFormatting sqref="K62:K64">
    <cfRule type="containsErrors" dxfId="187" priority="307">
      <formula>ISERROR(K62)</formula>
    </cfRule>
  </conditionalFormatting>
  <conditionalFormatting sqref="N48:N50">
    <cfRule type="cellIs" dxfId="186" priority="310" operator="equal">
      <formula>0</formula>
    </cfRule>
  </conditionalFormatting>
  <conditionalFormatting sqref="N65:N67 N51:N61">
    <cfRule type="cellIs" dxfId="185" priority="308" operator="equal">
      <formula>0</formula>
    </cfRule>
  </conditionalFormatting>
  <conditionalFormatting sqref="H62:J64">
    <cfRule type="containsErrors" dxfId="184" priority="306">
      <formula>ISERROR(H62)</formula>
    </cfRule>
  </conditionalFormatting>
  <conditionalFormatting sqref="N62:N64">
    <cfRule type="cellIs" dxfId="183" priority="305" operator="equal">
      <formula>0</formula>
    </cfRule>
  </conditionalFormatting>
  <conditionalFormatting sqref="H51:J51">
    <cfRule type="containsErrors" dxfId="182" priority="303">
      <formula>ISERROR(H51)</formula>
    </cfRule>
  </conditionalFormatting>
  <conditionalFormatting sqref="K51">
    <cfRule type="containsErrors" dxfId="181" priority="304">
      <formula>ISERROR(K51)</formula>
    </cfRule>
  </conditionalFormatting>
  <conditionalFormatting sqref="O67">
    <cfRule type="containsErrors" dxfId="180" priority="302">
      <formula>ISERROR(O67)</formula>
    </cfRule>
  </conditionalFormatting>
  <conditionalFormatting sqref="O65:O66">
    <cfRule type="containsErrors" dxfId="179" priority="301">
      <formula>ISERROR(O65)</formula>
    </cfRule>
  </conditionalFormatting>
  <conditionalFormatting sqref="O48:O52">
    <cfRule type="containsErrors" dxfId="178" priority="300">
      <formula>ISERROR(O48)</formula>
    </cfRule>
  </conditionalFormatting>
  <conditionalFormatting sqref="O53:O54">
    <cfRule type="containsErrors" dxfId="177" priority="298">
      <formula>ISERROR(O53)</formula>
    </cfRule>
  </conditionalFormatting>
  <conditionalFormatting sqref="O57:O61">
    <cfRule type="containsErrors" dxfId="176" priority="299">
      <formula>ISERROR(O57)</formula>
    </cfRule>
  </conditionalFormatting>
  <conditionalFormatting sqref="O55">
    <cfRule type="containsErrors" dxfId="175" priority="297">
      <formula>ISERROR(O55)</formula>
    </cfRule>
  </conditionalFormatting>
  <conditionalFormatting sqref="O56">
    <cfRule type="containsErrors" dxfId="174" priority="296">
      <formula>ISERROR(O56)</formula>
    </cfRule>
  </conditionalFormatting>
  <conditionalFormatting sqref="O62:O64">
    <cfRule type="containsErrors" dxfId="173" priority="295">
      <formula>ISERROR(O62)</formula>
    </cfRule>
  </conditionalFormatting>
  <conditionalFormatting sqref="D55 D57:D64 D48:D51">
    <cfRule type="containsErrors" dxfId="172" priority="294">
      <formula>ISERROR(D48)</formula>
    </cfRule>
  </conditionalFormatting>
  <conditionalFormatting sqref="D67">
    <cfRule type="containsErrors" dxfId="171" priority="293">
      <formula>ISERROR(D67)</formula>
    </cfRule>
  </conditionalFormatting>
  <conditionalFormatting sqref="D52">
    <cfRule type="containsErrors" dxfId="170" priority="292">
      <formula>ISERROR(D52)</formula>
    </cfRule>
  </conditionalFormatting>
  <conditionalFormatting sqref="D53:D54">
    <cfRule type="containsErrors" dxfId="169" priority="291">
      <formula>ISERROR(D53)</formula>
    </cfRule>
  </conditionalFormatting>
  <conditionalFormatting sqref="D56">
    <cfRule type="containsErrors" dxfId="168" priority="290">
      <formula>ISERROR(D56)</formula>
    </cfRule>
  </conditionalFormatting>
  <conditionalFormatting sqref="D65">
    <cfRule type="containsErrors" dxfId="167" priority="289">
      <formula>ISERROR(D65)</formula>
    </cfRule>
  </conditionalFormatting>
  <conditionalFormatting sqref="D66">
    <cfRule type="containsErrors" dxfId="166" priority="288">
      <formula>ISERROR(D66)</formula>
    </cfRule>
  </conditionalFormatting>
  <conditionalFormatting sqref="C47 E47">
    <cfRule type="containsErrors" dxfId="165" priority="216">
      <formula>ISERROR(C47)</formula>
    </cfRule>
  </conditionalFormatting>
  <conditionalFormatting sqref="P47">
    <cfRule type="cellIs" dxfId="164" priority="215" operator="equal">
      <formula>0</formula>
    </cfRule>
  </conditionalFormatting>
  <conditionalFormatting sqref="W47">
    <cfRule type="expression" dxfId="163" priority="205">
      <formula>$AC47=1</formula>
    </cfRule>
    <cfRule type="expression" dxfId="162" priority="206">
      <formula>$AC47=5</formula>
    </cfRule>
    <cfRule type="expression" dxfId="161" priority="207">
      <formula>$AC47=4</formula>
    </cfRule>
    <cfRule type="expression" dxfId="160" priority="208" stopIfTrue="1">
      <formula>$AC47=3</formula>
    </cfRule>
    <cfRule type="expression" dxfId="159" priority="209">
      <formula>$AC47=2</formula>
    </cfRule>
  </conditionalFormatting>
  <conditionalFormatting sqref="V47">
    <cfRule type="expression" dxfId="158" priority="211" stopIfTrue="1">
      <formula>V47="CON AVANCE"</formula>
    </cfRule>
  </conditionalFormatting>
  <conditionalFormatting sqref="V47">
    <cfRule type="expression" dxfId="157" priority="210" stopIfTrue="1">
      <formula>V47="CUMPLIDA"</formula>
    </cfRule>
    <cfRule type="expression" dxfId="156" priority="213" stopIfTrue="1">
      <formula>V47="PRÓXIMA A VENCER"</formula>
    </cfRule>
    <cfRule type="expression" dxfId="155" priority="214" stopIfTrue="1">
      <formula>V47="VENCIDA"</formula>
    </cfRule>
  </conditionalFormatting>
  <conditionalFormatting sqref="V47">
    <cfRule type="expression" dxfId="154" priority="212">
      <formula>V47="EN TERMINO"</formula>
    </cfRule>
  </conditionalFormatting>
  <conditionalFormatting sqref="K47 F47:G47">
    <cfRule type="containsErrors" dxfId="153" priority="203">
      <formula>ISERROR(F47)</formula>
    </cfRule>
  </conditionalFormatting>
  <conditionalFormatting sqref="H47:J47">
    <cfRule type="containsErrors" dxfId="152" priority="201">
      <formula>ISERROR(H47)</formula>
    </cfRule>
  </conditionalFormatting>
  <conditionalFormatting sqref="N47">
    <cfRule type="cellIs" dxfId="151" priority="202" operator="equal">
      <formula>0</formula>
    </cfRule>
  </conditionalFormatting>
  <conditionalFormatting sqref="O47">
    <cfRule type="containsErrors" dxfId="150" priority="200">
      <formula>ISERROR(O47)</formula>
    </cfRule>
  </conditionalFormatting>
  <conditionalFormatting sqref="D47">
    <cfRule type="containsErrors" dxfId="149" priority="199">
      <formula>ISERROR(D47)</formula>
    </cfRule>
  </conditionalFormatting>
  <conditionalFormatting sqref="C46 C8:C44 A7:B577 Y8:AA577 A2:C7">
    <cfRule type="containsErrors" dxfId="148" priority="195">
      <formula>ISERROR(A2)</formula>
    </cfRule>
  </conditionalFormatting>
  <conditionalFormatting sqref="P46 P2:P15">
    <cfRule type="cellIs" dxfId="147" priority="194" operator="equal">
      <formula>0</formula>
    </cfRule>
  </conditionalFormatting>
  <conditionalFormatting sqref="W46">
    <cfRule type="expression" dxfId="146" priority="184">
      <formula>$AC46=1</formula>
    </cfRule>
    <cfRule type="expression" dxfId="145" priority="185">
      <formula>$AC46=5</formula>
    </cfRule>
    <cfRule type="expression" dxfId="144" priority="186">
      <formula>$AC46=4</formula>
    </cfRule>
    <cfRule type="expression" dxfId="143" priority="187" stopIfTrue="1">
      <formula>$AC46=3</formula>
    </cfRule>
    <cfRule type="expression" dxfId="142" priority="188">
      <formula>$AC46=2</formula>
    </cfRule>
  </conditionalFormatting>
  <conditionalFormatting sqref="V46 V2:V44">
    <cfRule type="expression" dxfId="141" priority="190" stopIfTrue="1">
      <formula>V2="CON AVANCE"</formula>
    </cfRule>
  </conditionalFormatting>
  <conditionalFormatting sqref="V46 V2:V44">
    <cfRule type="expression" dxfId="140" priority="189" stopIfTrue="1">
      <formula>V2="CUMPLIDA"</formula>
    </cfRule>
    <cfRule type="expression" dxfId="139" priority="192" stopIfTrue="1">
      <formula>V2="PRÓXIMA A VENCER"</formula>
    </cfRule>
    <cfRule type="expression" dxfId="138" priority="193" stopIfTrue="1">
      <formula>V2="VENCIDA"</formula>
    </cfRule>
  </conditionalFormatting>
  <conditionalFormatting sqref="V46 V2:V44">
    <cfRule type="expression" dxfId="137" priority="191">
      <formula>V2="EN TERMINO"</formula>
    </cfRule>
  </conditionalFormatting>
  <conditionalFormatting sqref="A2:A577">
    <cfRule type="duplicateValues" dxfId="136" priority="196"/>
  </conditionalFormatting>
  <conditionalFormatting sqref="A2:A577">
    <cfRule type="duplicateValues" dxfId="135" priority="197"/>
    <cfRule type="duplicateValues" dxfId="134" priority="198"/>
  </conditionalFormatting>
  <conditionalFormatting sqref="D46">
    <cfRule type="containsErrors" dxfId="133" priority="182">
      <formula>ISERROR(D46)</formula>
    </cfRule>
  </conditionalFormatting>
  <conditionalFormatting sqref="E46">
    <cfRule type="containsErrors" dxfId="132" priority="167">
      <formula>ISERROR(E46)</formula>
    </cfRule>
  </conditionalFormatting>
  <conditionalFormatting sqref="E45">
    <cfRule type="containsErrors" dxfId="131" priority="142">
      <formula>ISERROR(E45)</formula>
    </cfRule>
  </conditionalFormatting>
  <conditionalFormatting sqref="N2:N45">
    <cfRule type="containsErrors" dxfId="130" priority="178">
      <formula>ISERROR(N2)</formula>
    </cfRule>
  </conditionalFormatting>
  <conditionalFormatting sqref="K46">
    <cfRule type="containsErrors" dxfId="129" priority="174">
      <formula>ISERROR(K46)</formula>
    </cfRule>
  </conditionalFormatting>
  <conditionalFormatting sqref="N46">
    <cfRule type="cellIs" dxfId="128" priority="176" operator="equal">
      <formula>0</formula>
    </cfRule>
  </conditionalFormatting>
  <conditionalFormatting sqref="O46">
    <cfRule type="containsErrors" dxfId="127" priority="175">
      <formula>ISERROR(O46)</formula>
    </cfRule>
  </conditionalFormatting>
  <conditionalFormatting sqref="J46">
    <cfRule type="containsErrors" dxfId="126" priority="173">
      <formula>ISERROR(J46)</formula>
    </cfRule>
  </conditionalFormatting>
  <conditionalFormatting sqref="I46">
    <cfRule type="containsErrors" dxfId="125" priority="172">
      <formula>ISERROR(I46)</formula>
    </cfRule>
  </conditionalFormatting>
  <conditionalFormatting sqref="H46">
    <cfRule type="containsErrors" dxfId="124" priority="171">
      <formula>ISERROR(H46)</formula>
    </cfRule>
  </conditionalFormatting>
  <conditionalFormatting sqref="G46">
    <cfRule type="containsErrors" dxfId="123" priority="170">
      <formula>ISERROR(G46)</formula>
    </cfRule>
  </conditionalFormatting>
  <conditionalFormatting sqref="F46">
    <cfRule type="containsErrors" dxfId="122" priority="169">
      <formula>ISERROR(F46)</formula>
    </cfRule>
  </conditionalFormatting>
  <conditionalFormatting sqref="C45">
    <cfRule type="containsErrors" dxfId="121" priority="161">
      <formula>ISERROR(C45)</formula>
    </cfRule>
  </conditionalFormatting>
  <conditionalFormatting sqref="P45">
    <cfRule type="cellIs" dxfId="120" priority="160" operator="equal">
      <formula>0</formula>
    </cfRule>
  </conditionalFormatting>
  <conditionalFormatting sqref="W45">
    <cfRule type="expression" dxfId="119" priority="150">
      <formula>$AC45=1</formula>
    </cfRule>
    <cfRule type="expression" dxfId="118" priority="151">
      <formula>$AC45=5</formula>
    </cfRule>
    <cfRule type="expression" dxfId="117" priority="152">
      <formula>$AC45=4</formula>
    </cfRule>
    <cfRule type="expression" dxfId="116" priority="153" stopIfTrue="1">
      <formula>$AC45=3</formula>
    </cfRule>
    <cfRule type="expression" dxfId="115" priority="154">
      <formula>$AC45=2</formula>
    </cfRule>
  </conditionalFormatting>
  <conditionalFormatting sqref="V45">
    <cfRule type="expression" dxfId="114" priority="156" stopIfTrue="1">
      <formula>V45="CON AVANCE"</formula>
    </cfRule>
  </conditionalFormatting>
  <conditionalFormatting sqref="V45">
    <cfRule type="expression" dxfId="113" priority="155" stopIfTrue="1">
      <formula>V45="CUMPLIDA"</formula>
    </cfRule>
    <cfRule type="expression" dxfId="112" priority="158" stopIfTrue="1">
      <formula>V45="PRÓXIMA A VENCER"</formula>
    </cfRule>
    <cfRule type="expression" dxfId="111" priority="159" stopIfTrue="1">
      <formula>V45="VENCIDA"</formula>
    </cfRule>
  </conditionalFormatting>
  <conditionalFormatting sqref="V45">
    <cfRule type="expression" dxfId="110" priority="157">
      <formula>V45="EN TERMINO"</formula>
    </cfRule>
  </conditionalFormatting>
  <conditionalFormatting sqref="D45">
    <cfRule type="containsErrors" dxfId="109" priority="148">
      <formula>ISERROR(D45)</formula>
    </cfRule>
  </conditionalFormatting>
  <conditionalFormatting sqref="H45:M45">
    <cfRule type="containsErrors" dxfId="108" priority="147">
      <formula>ISERROR(H45)</formula>
    </cfRule>
  </conditionalFormatting>
  <conditionalFormatting sqref="F45">
    <cfRule type="containsErrors" dxfId="107" priority="145">
      <formula>ISERROR(F45)</formula>
    </cfRule>
  </conditionalFormatting>
  <conditionalFormatting sqref="G45">
    <cfRule type="containsErrors" dxfId="106" priority="146">
      <formula>ISERROR(G45)</formula>
    </cfRule>
  </conditionalFormatting>
  <conditionalFormatting sqref="O45">
    <cfRule type="containsErrors" dxfId="105" priority="143">
      <formula>ISERROR(O45)</formula>
    </cfRule>
  </conditionalFormatting>
  <conditionalFormatting sqref="J43">
    <cfRule type="containsErrors" dxfId="104" priority="109">
      <formula>ISERROR(J43)</formula>
    </cfRule>
  </conditionalFormatting>
  <conditionalFormatting sqref="D23 D26:D28 K18:K20 K22:K28 D6:D19 D2:D3">
    <cfRule type="containsErrors" dxfId="103" priority="139">
      <formula>ISERROR(D2)</formula>
    </cfRule>
  </conditionalFormatting>
  <conditionalFormatting sqref="D37:E38">
    <cfRule type="containsErrors" dxfId="102" priority="138">
      <formula>ISERROR(D37)</formula>
    </cfRule>
  </conditionalFormatting>
  <conditionalFormatting sqref="D31 D33:E34">
    <cfRule type="containsErrors" dxfId="101" priority="136">
      <formula>ISERROR(D31)</formula>
    </cfRule>
  </conditionalFormatting>
  <conditionalFormatting sqref="E41 E43:E44">
    <cfRule type="containsErrors" dxfId="100" priority="137">
      <formula>ISERROR(E41)</formula>
    </cfRule>
  </conditionalFormatting>
  <conditionalFormatting sqref="H29:I30">
    <cfRule type="containsErrors" dxfId="99" priority="135">
      <formula>ISERROR(H29)</formula>
    </cfRule>
  </conditionalFormatting>
  <conditionalFormatting sqref="D32">
    <cfRule type="containsErrors" dxfId="98" priority="133">
      <formula>ISERROR(D32)</formula>
    </cfRule>
  </conditionalFormatting>
  <conditionalFormatting sqref="H32:I32">
    <cfRule type="containsErrors" dxfId="97" priority="132">
      <formula>ISERROR(H32)</formula>
    </cfRule>
  </conditionalFormatting>
  <conditionalFormatting sqref="D35:E35">
    <cfRule type="containsErrors" dxfId="96" priority="131">
      <formula>ISERROR(D35)</formula>
    </cfRule>
  </conditionalFormatting>
  <conditionalFormatting sqref="D36:E36">
    <cfRule type="containsErrors" dxfId="95" priority="130">
      <formula>ISERROR(D36)</formula>
    </cfRule>
  </conditionalFormatting>
  <conditionalFormatting sqref="H33:I34">
    <cfRule type="containsErrors" dxfId="94" priority="129">
      <formula>ISERROR(H33)</formula>
    </cfRule>
  </conditionalFormatting>
  <conditionalFormatting sqref="H35:I35">
    <cfRule type="containsErrors" dxfId="93" priority="128">
      <formula>ISERROR(H35)</formula>
    </cfRule>
  </conditionalFormatting>
  <conditionalFormatting sqref="I36">
    <cfRule type="containsErrors" dxfId="92" priority="127">
      <formula>ISERROR(I36)</formula>
    </cfRule>
  </conditionalFormatting>
  <conditionalFormatting sqref="H36">
    <cfRule type="containsErrors" dxfId="91" priority="126">
      <formula>ISERROR(H36)</formula>
    </cfRule>
  </conditionalFormatting>
  <conditionalFormatting sqref="H38">
    <cfRule type="containsErrors" dxfId="90" priority="125">
      <formula>ISERROR(H38)</formula>
    </cfRule>
  </conditionalFormatting>
  <conditionalFormatting sqref="I38">
    <cfRule type="containsErrors" dxfId="89" priority="124">
      <formula>ISERROR(I38)</formula>
    </cfRule>
  </conditionalFormatting>
  <conditionalFormatting sqref="H39:H40">
    <cfRule type="containsErrors" dxfId="88" priority="123">
      <formula>ISERROR(H39)</formula>
    </cfRule>
  </conditionalFormatting>
  <conditionalFormatting sqref="J39:J40">
    <cfRule type="containsErrors" dxfId="87" priority="122">
      <formula>ISERROR(J39)</formula>
    </cfRule>
  </conditionalFormatting>
  <conditionalFormatting sqref="K39:K40">
    <cfRule type="containsErrors" dxfId="86" priority="121">
      <formula>ISERROR(K39)</formula>
    </cfRule>
  </conditionalFormatting>
  <conditionalFormatting sqref="I39:I40">
    <cfRule type="containsErrors" dxfId="85" priority="120">
      <formula>ISERROR(I39)</formula>
    </cfRule>
  </conditionalFormatting>
  <conditionalFormatting sqref="I41">
    <cfRule type="containsErrors" dxfId="84" priority="118">
      <formula>ISERROR(I41)</formula>
    </cfRule>
  </conditionalFormatting>
  <conditionalFormatting sqref="J41">
    <cfRule type="containsErrors" dxfId="83" priority="117">
      <formula>ISERROR(J41)</formula>
    </cfRule>
  </conditionalFormatting>
  <conditionalFormatting sqref="K41">
    <cfRule type="containsErrors" dxfId="82" priority="116">
      <formula>ISERROR(K41)</formula>
    </cfRule>
  </conditionalFormatting>
  <conditionalFormatting sqref="H41">
    <cfRule type="containsErrors" dxfId="81" priority="115">
      <formula>ISERROR(H41)</formula>
    </cfRule>
  </conditionalFormatting>
  <conditionalFormatting sqref="I42">
    <cfRule type="containsErrors" dxfId="80" priority="114">
      <formula>ISERROR(I42)</formula>
    </cfRule>
  </conditionalFormatting>
  <conditionalFormatting sqref="J42">
    <cfRule type="containsErrors" dxfId="79" priority="113">
      <formula>ISERROR(J42)</formula>
    </cfRule>
  </conditionalFormatting>
  <conditionalFormatting sqref="K42">
    <cfRule type="containsErrors" dxfId="78" priority="112">
      <formula>ISERROR(K42)</formula>
    </cfRule>
  </conditionalFormatting>
  <conditionalFormatting sqref="H42">
    <cfRule type="containsErrors" dxfId="77" priority="111">
      <formula>ISERROR(H42)</formula>
    </cfRule>
  </conditionalFormatting>
  <conditionalFormatting sqref="I44 K44">
    <cfRule type="containsErrors" dxfId="76" priority="107">
      <formula>ISERROR(I44)</formula>
    </cfRule>
  </conditionalFormatting>
  <conditionalFormatting sqref="H43:I43">
    <cfRule type="containsErrors" dxfId="75" priority="110">
      <formula>ISERROR(H43)</formula>
    </cfRule>
  </conditionalFormatting>
  <conditionalFormatting sqref="K43">
    <cfRule type="containsErrors" dxfId="74" priority="108">
      <formula>ISERROR(K43)</formula>
    </cfRule>
  </conditionalFormatting>
  <conditionalFormatting sqref="H44">
    <cfRule type="containsErrors" dxfId="73" priority="106">
      <formula>ISERROR(H44)</formula>
    </cfRule>
  </conditionalFormatting>
  <conditionalFormatting sqref="E21:E22 E22:G28 E8:G20 E2:E7">
    <cfRule type="containsErrors" dxfId="72" priority="105">
      <formula>ISERROR(E2)</formula>
    </cfRule>
  </conditionalFormatting>
  <conditionalFormatting sqref="H20:J20 H22:J22 H27:J28 H23:I26">
    <cfRule type="containsErrors" dxfId="71" priority="104">
      <formula>ISERROR(H20)</formula>
    </cfRule>
  </conditionalFormatting>
  <conditionalFormatting sqref="H18:H19">
    <cfRule type="containsErrors" dxfId="70" priority="103">
      <formula>ISERROR(H18)</formula>
    </cfRule>
  </conditionalFormatting>
  <conditionalFormatting sqref="H18:H19">
    <cfRule type="containsErrors" dxfId="69" priority="102">
      <formula>ISERROR(H18)</formula>
    </cfRule>
  </conditionalFormatting>
  <conditionalFormatting sqref="I18:I19">
    <cfRule type="containsErrors" dxfId="68" priority="101">
      <formula>ISERROR(I18)</formula>
    </cfRule>
  </conditionalFormatting>
  <conditionalFormatting sqref="E39">
    <cfRule type="containsErrors" dxfId="67" priority="100">
      <formula>ISERROR(E39)</formula>
    </cfRule>
  </conditionalFormatting>
  <conditionalFormatting sqref="D20:D21">
    <cfRule type="containsErrors" dxfId="66" priority="99">
      <formula>ISERROR(D20)</formula>
    </cfRule>
  </conditionalFormatting>
  <conditionalFormatting sqref="D22">
    <cfRule type="containsErrors" dxfId="65" priority="98">
      <formula>ISERROR(D22)</formula>
    </cfRule>
  </conditionalFormatting>
  <conditionalFormatting sqref="D24:D25">
    <cfRule type="containsErrors" dxfId="64" priority="97">
      <formula>ISERROR(D24)</formula>
    </cfRule>
  </conditionalFormatting>
  <conditionalFormatting sqref="D29">
    <cfRule type="containsErrors" dxfId="63" priority="96">
      <formula>ISERROR(D29)</formula>
    </cfRule>
  </conditionalFormatting>
  <conditionalFormatting sqref="D30">
    <cfRule type="containsErrors" dxfId="62" priority="95">
      <formula>ISERROR(D30)</formula>
    </cfRule>
  </conditionalFormatting>
  <conditionalFormatting sqref="I37">
    <cfRule type="containsErrors" dxfId="61" priority="94">
      <formula>ISERROR(I37)</formula>
    </cfRule>
  </conditionalFormatting>
  <conditionalFormatting sqref="H37">
    <cfRule type="containsErrors" dxfId="60" priority="92">
      <formula>ISERROR(H37)</formula>
    </cfRule>
  </conditionalFormatting>
  <conditionalFormatting sqref="J19">
    <cfRule type="containsErrors" dxfId="59" priority="79">
      <formula>ISERROR(J19)</formula>
    </cfRule>
  </conditionalFormatting>
  <conditionalFormatting sqref="K8:K15">
    <cfRule type="containsErrors" dxfId="58" priority="91">
      <formula>ISERROR(K8)</formula>
    </cfRule>
  </conditionalFormatting>
  <conditionalFormatting sqref="H8:H15">
    <cfRule type="containsErrors" dxfId="57" priority="90">
      <formula>ISERROR(H8)</formula>
    </cfRule>
  </conditionalFormatting>
  <conditionalFormatting sqref="H8:H15">
    <cfRule type="containsErrors" dxfId="56" priority="89">
      <formula>ISERROR(H8)</formula>
    </cfRule>
  </conditionalFormatting>
  <conditionalFormatting sqref="I8:I15">
    <cfRule type="containsErrors" dxfId="55" priority="88">
      <formula>ISERROR(I8)</formula>
    </cfRule>
  </conditionalFormatting>
  <conditionalFormatting sqref="K16">
    <cfRule type="containsErrors" dxfId="54" priority="87">
      <formula>ISERROR(K16)</formula>
    </cfRule>
  </conditionalFormatting>
  <conditionalFormatting sqref="H16">
    <cfRule type="containsErrors" dxfId="53" priority="86">
      <formula>ISERROR(H16)</formula>
    </cfRule>
  </conditionalFormatting>
  <conditionalFormatting sqref="H16">
    <cfRule type="containsErrors" dxfId="52" priority="85">
      <formula>ISERROR(H16)</formula>
    </cfRule>
  </conditionalFormatting>
  <conditionalFormatting sqref="I16">
    <cfRule type="containsErrors" dxfId="51" priority="84">
      <formula>ISERROR(I16)</formula>
    </cfRule>
  </conditionalFormatting>
  <conditionalFormatting sqref="K17">
    <cfRule type="containsErrors" dxfId="50" priority="83">
      <formula>ISERROR(K17)</formula>
    </cfRule>
  </conditionalFormatting>
  <conditionalFormatting sqref="H17">
    <cfRule type="containsErrors" dxfId="49" priority="82">
      <formula>ISERROR(H17)</formula>
    </cfRule>
  </conditionalFormatting>
  <conditionalFormatting sqref="H17">
    <cfRule type="containsErrors" dxfId="48" priority="81">
      <formula>ISERROR(H17)</formula>
    </cfRule>
  </conditionalFormatting>
  <conditionalFormatting sqref="I17">
    <cfRule type="containsErrors" dxfId="47" priority="80">
      <formula>ISERROR(I17)</formula>
    </cfRule>
  </conditionalFormatting>
  <conditionalFormatting sqref="K21">
    <cfRule type="containsErrors" dxfId="46" priority="78">
      <formula>ISERROR(K21)</formula>
    </cfRule>
  </conditionalFormatting>
  <conditionalFormatting sqref="F21:G21">
    <cfRule type="containsErrors" dxfId="45" priority="77">
      <formula>ISERROR(F21)</formula>
    </cfRule>
  </conditionalFormatting>
  <conditionalFormatting sqref="H21:J21">
    <cfRule type="containsErrors" dxfId="44" priority="76">
      <formula>ISERROR(H21)</formula>
    </cfRule>
  </conditionalFormatting>
  <conditionalFormatting sqref="J23">
    <cfRule type="containsErrors" dxfId="43" priority="75">
      <formula>ISERROR(J23)</formula>
    </cfRule>
  </conditionalFormatting>
  <conditionalFormatting sqref="J24">
    <cfRule type="containsErrors" dxfId="42" priority="74">
      <formula>ISERROR(J24)</formula>
    </cfRule>
  </conditionalFormatting>
  <conditionalFormatting sqref="J25">
    <cfRule type="containsErrors" dxfId="41" priority="73">
      <formula>ISERROR(J25)</formula>
    </cfRule>
  </conditionalFormatting>
  <conditionalFormatting sqref="J26">
    <cfRule type="containsErrors" dxfId="40" priority="72">
      <formula>ISERROR(J26)</formula>
    </cfRule>
  </conditionalFormatting>
  <conditionalFormatting sqref="J30">
    <cfRule type="containsErrors" dxfId="39" priority="71">
      <formula>ISERROR(J30)</formula>
    </cfRule>
  </conditionalFormatting>
  <conditionalFormatting sqref="H31">
    <cfRule type="containsErrors" dxfId="38" priority="70">
      <formula>ISERROR(H31)</formula>
    </cfRule>
  </conditionalFormatting>
  <conditionalFormatting sqref="I31">
    <cfRule type="containsErrors" dxfId="37" priority="69">
      <formula>ISERROR(I31)</formula>
    </cfRule>
  </conditionalFormatting>
  <conditionalFormatting sqref="O35:O38">
    <cfRule type="containsErrors" dxfId="36" priority="68">
      <formula>ISERROR(O35)</formula>
    </cfRule>
  </conditionalFormatting>
  <conditionalFormatting sqref="O42:O44">
    <cfRule type="containsErrors" dxfId="35" priority="67">
      <formula>ISERROR(O42)</formula>
    </cfRule>
  </conditionalFormatting>
  <conditionalFormatting sqref="O29:O30">
    <cfRule type="containsErrors" dxfId="34" priority="66">
      <formula>ISERROR(O29)</formula>
    </cfRule>
  </conditionalFormatting>
  <conditionalFormatting sqref="O32">
    <cfRule type="containsErrors" dxfId="33" priority="65">
      <formula>ISERROR(O32)</formula>
    </cfRule>
  </conditionalFormatting>
  <conditionalFormatting sqref="O2:O20">
    <cfRule type="containsErrors" dxfId="32" priority="64">
      <formula>ISERROR(O2)</formula>
    </cfRule>
  </conditionalFormatting>
  <conditionalFormatting sqref="O23">
    <cfRule type="containsErrors" dxfId="31" priority="63">
      <formula>ISERROR(O23)</formula>
    </cfRule>
  </conditionalFormatting>
  <conditionalFormatting sqref="O26">
    <cfRule type="containsErrors" dxfId="30" priority="62">
      <formula>ISERROR(O26)</formula>
    </cfRule>
  </conditionalFormatting>
  <conditionalFormatting sqref="O22">
    <cfRule type="containsErrors" dxfId="29" priority="61">
      <formula>ISERROR(O22)</formula>
    </cfRule>
  </conditionalFormatting>
  <conditionalFormatting sqref="O24:O25">
    <cfRule type="containsErrors" dxfId="28" priority="60">
      <formula>ISERROR(O24)</formula>
    </cfRule>
  </conditionalFormatting>
  <conditionalFormatting sqref="O27:O28">
    <cfRule type="containsErrors" dxfId="27" priority="59">
      <formula>ISERROR(O27)</formula>
    </cfRule>
  </conditionalFormatting>
  <conditionalFormatting sqref="O41">
    <cfRule type="containsErrors" dxfId="26" priority="58">
      <formula>ISERROR(O41)</formula>
    </cfRule>
  </conditionalFormatting>
  <conditionalFormatting sqref="O39:O40">
    <cfRule type="containsErrors" dxfId="25" priority="57">
      <formula>ISERROR(O39)</formula>
    </cfRule>
  </conditionalFormatting>
  <conditionalFormatting sqref="O21">
    <cfRule type="containsErrors" dxfId="24" priority="56">
      <formula>ISERROR(O21)</formula>
    </cfRule>
  </conditionalFormatting>
  <conditionalFormatting sqref="O31">
    <cfRule type="containsErrors" dxfId="23" priority="55">
      <formula>ISERROR(O31)</formula>
    </cfRule>
  </conditionalFormatting>
  <conditionalFormatting sqref="P16:P44">
    <cfRule type="cellIs" dxfId="22" priority="54" operator="equal">
      <formula>0</formula>
    </cfRule>
  </conditionalFormatting>
  <conditionalFormatting sqref="E29">
    <cfRule type="containsErrors" dxfId="21" priority="33">
      <formula>ISERROR(E29)</formula>
    </cfRule>
  </conditionalFormatting>
  <conditionalFormatting sqref="E30">
    <cfRule type="containsErrors" dxfId="20" priority="32">
      <formula>ISERROR(E30)</formula>
    </cfRule>
  </conditionalFormatting>
  <conditionalFormatting sqref="E31">
    <cfRule type="containsErrors" dxfId="19" priority="31">
      <formula>ISERROR(E31)</formula>
    </cfRule>
  </conditionalFormatting>
  <conditionalFormatting sqref="E32">
    <cfRule type="containsErrors" dxfId="18" priority="30">
      <formula>ISERROR(E32)</formula>
    </cfRule>
  </conditionalFormatting>
  <conditionalFormatting sqref="E40">
    <cfRule type="containsErrors" dxfId="17" priority="29">
      <formula>ISERROR(E40)</formula>
    </cfRule>
  </conditionalFormatting>
  <conditionalFormatting sqref="E42">
    <cfRule type="containsErrors" dxfId="16" priority="28">
      <formula>ISERROR(E42)</formula>
    </cfRule>
  </conditionalFormatting>
  <conditionalFormatting sqref="F7:G7">
    <cfRule type="containsErrors" dxfId="15" priority="27">
      <formula>ISERROR(F7)</formula>
    </cfRule>
  </conditionalFormatting>
  <conditionalFormatting sqref="F2:G6">
    <cfRule type="containsErrors" dxfId="14" priority="26">
      <formula>ISERROR(F2)</formula>
    </cfRule>
  </conditionalFormatting>
  <conditionalFormatting sqref="J2:J7">
    <cfRule type="containsErrors" dxfId="13" priority="25">
      <formula>ISERROR(J2)</formula>
    </cfRule>
  </conditionalFormatting>
  <conditionalFormatting sqref="K2:K7">
    <cfRule type="containsErrors" dxfId="12" priority="24">
      <formula>ISERROR(K2)</formula>
    </cfRule>
  </conditionalFormatting>
  <conditionalFormatting sqref="I2:I7">
    <cfRule type="containsErrors" dxfId="11" priority="23">
      <formula>ISERROR(I2)</formula>
    </cfRule>
  </conditionalFormatting>
  <conditionalFormatting sqref="H7">
    <cfRule type="containsErrors" dxfId="10" priority="22">
      <formula>ISERROR(H7)</formula>
    </cfRule>
  </conditionalFormatting>
  <conditionalFormatting sqref="H2:H6">
    <cfRule type="containsErrors" dxfId="9" priority="21">
      <formula>ISERROR(H2)</formula>
    </cfRule>
  </conditionalFormatting>
  <conditionalFormatting sqref="O257">
    <cfRule type="containsErrors" dxfId="8" priority="20">
      <formula>ISERROR(O257)</formula>
    </cfRule>
  </conditionalFormatting>
  <conditionalFormatting sqref="D4">
    <cfRule type="containsErrors" dxfId="7" priority="9">
      <formula>ISERROR(D4)</formula>
    </cfRule>
  </conditionalFormatting>
  <conditionalFormatting sqref="D5">
    <cfRule type="containsErrors" dxfId="6" priority="8">
      <formula>ISERROR(D5)</formula>
    </cfRule>
  </conditionalFormatting>
  <conditionalFormatting sqref="D5">
    <cfRule type="containsErrors" dxfId="5" priority="7">
      <formula>ISERROR(D5)</formula>
    </cfRule>
  </conditionalFormatting>
  <conditionalFormatting sqref="H138:I138">
    <cfRule type="containsErrors" dxfId="4" priority="5">
      <formula>ISERROR(H138)</formula>
    </cfRule>
  </conditionalFormatting>
  <conditionalFormatting sqref="J138">
    <cfRule type="containsErrors" dxfId="3" priority="4">
      <formula>ISERROR(J138)</formula>
    </cfRule>
  </conditionalFormatting>
  <conditionalFormatting sqref="K138">
    <cfRule type="containsErrors" dxfId="2" priority="3">
      <formula>ISERROR(K138)</formula>
    </cfRule>
  </conditionalFormatting>
  <conditionalFormatting sqref="AB2:AB577">
    <cfRule type="containsErrors" dxfId="1" priority="1">
      <formula>ISERROR(AB2)</formula>
    </cfRule>
  </conditionalFormatting>
  <conditionalFormatting sqref="AC2:AE577">
    <cfRule type="containsErrors" dxfId="0" priority="2">
      <formula>ISERROR(AC2)</formula>
    </cfRule>
  </conditionalFormatting>
  <dataValidations count="4">
    <dataValidation type="whole" operator="greaterThanOrEqual" allowBlank="1" showInputMessage="1" showErrorMessage="1" sqref="JO388 TK388 ADG388 ANC388 AWY388 BGU388 BQQ388 CAM388 CKI388 CUE388 DEA388 DNW388 DXS388 EHO388 ERK388 FBG388 FLC388 FUY388 GEU388 GOQ388 GYM388 HII388 HSE388 ICA388 ILW388 IVS388 JFO388 JPK388 JZG388 KJC388 KSY388 LCU388 LMQ388 LWM388 MGI388 MQE388 NAA388 NJW388 NTS388 ODO388 ONK388 OXG388 PHC388 PQY388 QAU388 QKQ388 QUM388 REI388 ROE388 RYA388 SHW388 SRS388 TBO388 TLK388 TVG388 UFC388 UOY388 UYU388 VIQ388 VSM388 WCI388 WME388 WWA388 JO506:JO507 TK506:TK507 ADG506:ADG507 ANC506:ANC507 AWY506:AWY507 BGU506:BGU507 BQQ506:BQQ507 CAM506:CAM507 CKI506:CKI507 CUE506:CUE507 DEA506:DEA507 DNW506:DNW507 DXS506:DXS507 EHO506:EHO507 ERK506:ERK507 FBG506:FBG507 FLC506:FLC507 FUY506:FUY507 GEU506:GEU507 GOQ506:GOQ507 GYM506:GYM507 HII506:HII507 HSE506:HSE507 ICA506:ICA507 ILW506:ILW507 IVS506:IVS507 JFO506:JFO507 JPK506:JPK507 JZG506:JZG507 KJC506:KJC507 KSY506:KSY507 LCU506:LCU507 LMQ506:LMQ507 LWM506:LWM507 MGI506:MGI507 MQE506:MQE507 NAA506:NAA507 NJW506:NJW507 NTS506:NTS507 ODO506:ODO507 ONK506:ONK507 OXG506:OXG507 PHC506:PHC507 PQY506:PQY507 QAU506:QAU507 QKQ506:QKQ507 QUM506:QUM507 REI506:REI507 ROE506:ROE507 RYA506:RYA507 SHW506:SHW507 SRS506:SRS507 TBO506:TBO507 TLK506:TLK507 TVG506:TVG507 UFC506:UFC507 UOY506:UOY507 UYU506:UYU507 VIQ506:VIQ507 VSM506:VSM507 WCI506:WCI507 WME506:WME507 WWA506:WWA507 WWA509 WME509 WCI509 VSM509 VIQ509 UYU509 UOY509 UFC509 TVG509 TLK509 TBO509 SRS509 SHW509 RYA509 ROE509 REI509 QUM509 QKQ509 QAU509 PQY509 PHC509 OXG509 ONK509 ODO509 NTS509 NJW509 NAA509 MQE509 MGI509 LWM509 LMQ509 LCU509 KSY509 KJC509 JZG509 JPK509 JFO509 IVS509 ILW509 ICA509 HSE509 HII509 GYM509 GOQ509 GEU509 FUY509 FLC509 FBG509 ERK509 EHO509 DXS509 DNW509 DEA509 CUE509 CKI509 CAM509 BQQ509 BGU509 AWY509 ANC509 ADG509 TK509 JO509 K260 K476:K477 JI476:JI477 TE476:TE477 ADA476:ADA477 AMW476:AMW477 AWS476:AWS477 BGO476:BGO477 BQK476:BQK477 CAG476:CAG477 CKC476:CKC477 CTY476:CTY477 DDU476:DDU477 DNQ476:DNQ477 DXM476:DXM477 EHI476:EHI477 ERE476:ERE477 FBA476:FBA477 FKW476:FKW477 FUS476:FUS477 GEO476:GEO477 GOK476:GOK477 GYG476:GYG477 HIC476:HIC477 HRY476:HRY477 IBU476:IBU477 ILQ476:ILQ477 IVM476:IVM477 JFI476:JFI477 JPE476:JPE477 JZA476:JZA477 KIW476:KIW477 KSS476:KSS477 LCO476:LCO477 LMK476:LMK477 LWG476:LWG477 MGC476:MGC477 MPY476:MPY477 MZU476:MZU477 NJQ476:NJQ477 NTM476:NTM477 ODI476:ODI477 ONE476:ONE477 OXA476:OXA477 PGW476:PGW477 PQS476:PQS477 QAO476:QAO477 QKK476:QKK477 QUG476:QUG477 REC476:REC477 RNY476:RNY477 RXU476:RXU477 SHQ476:SHQ477 SRM476:SRM477 TBI476:TBI477 TLE476:TLE477 TVA476:TVA477 UEW476:UEW477 UOS476:UOS477 UYO476:UYO477 VIK476:VIK477 VSG476:VSG477 WCC476:WCC477 WLY476:WLY477 WVU476:WVU477 JO407:JO408 TK407:TK408 ADG407:ADG408 ANC407:ANC408 AWY407:AWY408 BGU407:BGU408 BQQ407:BQQ408 CAM407:CAM408 CKI407:CKI408 CUE407:CUE408 DEA407:DEA408 DNW407:DNW408 DXS407:DXS408 EHO407:EHO408 ERK407:ERK408 FBG407:FBG408 FLC407:FLC408 FUY407:FUY408 GEU407:GEU408 GOQ407:GOQ408 GYM407:GYM408 HII407:HII408 HSE407:HSE408 ICA407:ICA408 ILW407:ILW408 IVS407:IVS408 JFO407:JFO408 JPK407:JPK408 JZG407:JZG408 KJC407:KJC408 KSY407:KSY408 LCU407:LCU408 LMQ407:LMQ408 LWM407:LWM408 MGI407:MGI408 MQE407:MQE408 NAA407:NAA408 NJW407:NJW408 NTS407:NTS408 ODO407:ODO408 ONK407:ONK408 OXG407:OXG408 PHC407:PHC408 PQY407:PQY408 QAU407:QAU408 QKQ407:QKQ408 QUM407:QUM408 REI407:REI408 ROE407:ROE408 RYA407:RYA408 SHW407:SHW408 SRS407:SRS408 TBO407:TBO408 TLK407:TLK408 TVG407:TVG408 UFC407:UFC408 UOY407:UOY408 UYU407:UYU408 VIQ407:VIQ408 VSM407:VSM408 WCI407:WCI408 WME407:WME408 WWA407:WWA408 WWA359:WWA361 WME359:WME361 WCI359:WCI361 VSM359:VSM361 VIQ359:VIQ361 UYU359:UYU361 UOY359:UOY361 UFC359:UFC361 TVG359:TVG361 TLK359:TLK361 TBO359:TBO361 SRS359:SRS361 SHW359:SHW361 RYA359:RYA361 ROE359:ROE361 REI359:REI361 QUM359:QUM361 QKQ359:QKQ361 QAU359:QAU361 PQY359:PQY361 PHC359:PHC361 OXG359:OXG361 ONK359:ONK361 ODO359:ODO361 NTS359:NTS361 NJW359:NJW361 NAA359:NAA361 MQE359:MQE361 MGI359:MGI361 LWM359:LWM361 LMQ359:LMQ361 LCU359:LCU361 KSY359:KSY361 KJC359:KJC361 JZG359:JZG361 JPK359:JPK361 JFO359:JFO361 IVS359:IVS361 ILW359:ILW361 ICA359:ICA361 HSE359:HSE361 HII359:HII361 GYM359:GYM361 GOQ359:GOQ361 GEU359:GEU361 FUY359:FUY361 FLC359:FLC361 FBG359:FBG361 ERK359:ERK361 EHO359:EHO361 DXS359:DXS361 DNW359:DNW361 DEA359:DEA361 CUE359:CUE361 CKI359:CKI361 CAM359:CAM361 BQQ359:BQQ361 BGU359:BGU361 AWY359:AWY361 ANC359:ANC361 ADG359:ADG361 TK359:TK361 JO359:JO361 L379 JO393 TK393 ADG393 ANC393 AWY393 BGU393 BQQ393 CAM393 CKI393 CUE393 DEA393 DNW393 DXS393 EHO393 ERK393 FBG393 FLC393 FUY393 GEU393 GOQ393 GYM393 HII393 HSE393 ICA393 ILW393 IVS393 JFO393 JPK393 JZG393 KJC393 KSY393 LCU393 LMQ393 LWM393 MGI393 MQE393 NAA393 NJW393 NTS393 ODO393 ONK393 OXG393 PHC393 PQY393 QAU393 QKQ393 QUM393 REI393 ROE393 RYA393 SHW393 SRS393 TBO393 TLK393 TVG393 UFC393 UOY393 UYU393 VIQ393 VSM393 WCI393 WME393 WWA393 WWA451:WWA454 WME451:WME454 WCI451:WCI454 VSM451:VSM454 VIQ451:VIQ454 UYU451:UYU454 UOY451:UOY454 UFC451:UFC454 TVG451:TVG454 TLK451:TLK454 TBO451:TBO454 SRS451:SRS454 SHW451:SHW454 RYA451:RYA454 ROE451:ROE454 REI451:REI454 QUM451:QUM454 QKQ451:QKQ454 QAU451:QAU454 PQY451:PQY454 PHC451:PHC454 OXG451:OXG454 ONK451:ONK454 ODO451:ODO454 NTS451:NTS454 NJW451:NJW454 NAA451:NAA454 MQE451:MQE454 MGI451:MGI454 LWM451:LWM454 LMQ451:LMQ454 LCU451:LCU454 KSY451:KSY454 KJC451:KJC454 JZG451:JZG454 JPK451:JPK454 JFO451:JFO454 IVS451:IVS454 ILW451:ILW454 ICA451:ICA454 HSE451:HSE454 HII451:HII454 GYM451:GYM454 GOQ451:GOQ454 GEU451:GEU454 FUY451:FUY454 FLC451:FLC454 FBG451:FBG454 ERK451:ERK454 EHO451:EHO454 DXS451:DXS454 DNW451:DNW454 DEA451:DEA454 CUE451:CUE454 CKI451:CKI454 CAM451:CAM454 BQQ451:BQQ454 BGU451:BGU454 AWY451:AWY454 ANC451:ANC454 ADG451:ADG454 TK451:TK454 JO451:JO454 K514:K517 JI514:JI517 TE514:TE517 ADA514:ADA517 AMW514:AMW517 AWS514:AWS517 BGO514:BGO517 BQK514:BQK517 CAG514:CAG517 CKC514:CKC517 CTY514:CTY517 DDU514:DDU517 DNQ514:DNQ517 DXM514:DXM517 EHI514:EHI517 ERE514:ERE517 FBA514:FBA517 FKW514:FKW517 FUS514:FUS517 GEO514:GEO517 GOK514:GOK517 GYG514:GYG517 HIC514:HIC517 HRY514:HRY517 IBU514:IBU517 ILQ514:ILQ517 IVM514:IVM517 JFI514:JFI517 JPE514:JPE517 JZA514:JZA517 KIW514:KIW517 KSS514:KSS517 LCO514:LCO517 LMK514:LMK517 LWG514:LWG517 MGC514:MGC517 MPY514:MPY517 MZU514:MZU517 NJQ514:NJQ517 NTM514:NTM517 ODI514:ODI517 ONE514:ONE517 OXA514:OXA517 PGW514:PGW517 PQS514:PQS517 QAO514:QAO517 QKK514:QKK517 QUG514:QUG517 REC514:REC517 RNY514:RNY517 RXU514:RXU517 SHQ514:SHQ517 SRM514:SRM517 TBI514:TBI517 TLE514:TLE517 TVA514:TVA517 UEW514:UEW517 UOS514:UOS517 UYO514:UYO517 VIK514:VIK517 VSG514:VSG517 WCC514:WCC517 WLY514:WLY517 WVU514:WVU517 JO439:JO440 TK439:TK440 ADG439:ADG440 ANC439:ANC440 AWY439:AWY440 BGU439:BGU440 BQQ439:BQQ440 CAM439:CAM440 CKI439:CKI440 CUE439:CUE440 DEA439:DEA440 DNW439:DNW440 DXS439:DXS440 EHO439:EHO440 ERK439:ERK440 FBG439:FBG440 FLC439:FLC440 FUY439:FUY440 GEU439:GEU440 GOQ439:GOQ440 GYM439:GYM440 HII439:HII440 HSE439:HSE440 ICA439:ICA440 ILW439:ILW440 IVS439:IVS440 JFO439:JFO440 JPK439:JPK440 JZG439:JZG440 KJC439:KJC440 KSY439:KSY440 LCU439:LCU440 LMQ439:LMQ440 LWM439:LWM440 MGI439:MGI440 MQE439:MQE440 NAA439:NAA440 NJW439:NJW440 NTS439:NTS440 ODO439:ODO440 ONK439:ONK440 OXG439:OXG440 PHC439:PHC440 PQY439:PQY440 QAU439:QAU440 QKQ439:QKQ440 QUM439:QUM440 REI439:REI440 ROE439:ROE440 RYA439:RYA440 SHW439:SHW440 SRS439:SRS440 TBO439:TBO440 TLK439:TLK440 TVG439:TVG440 UFC439:UFC440 UOY439:UOY440 UYU439:UYU440 VIQ439:VIQ440 VSM439:VSM440 WCI439:WCI440 WME439:WME440 WWA439:WWA440 RYA482:RYA491 REI482:REI491 ROE482:ROE491 WWA482:WWA491 SHW482:SHW491 SRS482:SRS491 TBO482:TBO491 TLK482:TLK491 TVG482:TVG491 UFC482:UFC491 UOY482:UOY491 UYU482:UYU491 VIQ482:VIQ491 VSM482:VSM491 WCI482:WCI491 WME482:WME491 JO482:JO491 TK482:TK491 ADG482:ADG491 ANC482:ANC491 AWY482:AWY491 BGU482:BGU491 BQQ482:BQQ491 CAM482:CAM491 CKI482:CKI491 CUE482:CUE491 DEA482:DEA491 DNW482:DNW491 DXS482:DXS491 EHO482:EHO491 ERK482:ERK491 FBG482:FBG491 FLC482:FLC491 FUY482:FUY491 GEU482:GEU491 GOQ482:GOQ491 GYM482:GYM491 HII482:HII491 HSE482:HSE491 ICA482:ICA491 ILW482:ILW491 IVS482:IVS491 JFO482:JFO491 JPK482:JPK491 JZG482:JZG491 KJC482:KJC491 KSY482:KSY491 LCU482:LCU491 LMQ482:LMQ491 LWM482:LWM491 MGI482:MGI491 MQE482:MQE491 NAA482:NAA491 NJW482:NJW491 NTS482:NTS491 ODO482:ODO491 ONK482:ONK491 OXG482:OXG491 PHC482:PHC491 PQY482:PQY491 QAU482:QAU491 QKQ482:QKQ491 QUM482:QUM491 JO419:JO423 TK419:TK423 ADG419:ADG423 ANC419:ANC423 AWY419:AWY423 BGU419:BGU423 BQQ419:BQQ423 CAM419:CAM423 CKI419:CKI423 CUE419:CUE423 DEA419:DEA423 DNW419:DNW423 DXS419:DXS423 EHO419:EHO423 ERK419:ERK423 FBG419:FBG423 FLC419:FLC423 FUY419:FUY423 GEU419:GEU423 GOQ419:GOQ423 GYM419:GYM423 HII419:HII423 HSE419:HSE423 ICA419:ICA423 ILW419:ILW423 IVS419:IVS423 JFO419:JFO423 JPK419:JPK423 JZG419:JZG423 KJC419:KJC423 KSY419:KSY423 LCU419:LCU423 LMQ419:LMQ423 LWM419:LWM423 MGI419:MGI423 MQE419:MQE423 NAA419:NAA423 NJW419:NJW423 NTS419:NTS423 ODO419:ODO423 ONK419:ONK423 OXG419:OXG423 PHC419:PHC423 PQY419:PQY423 QAU419:QAU423 QKQ419:QKQ423 QUM419:QUM423 REI419:REI423 ROE419:ROE423 RYA419:RYA423 SHW419:SHW423 SRS419:SRS423 TBO419:TBO423 TLK419:TLK423 TVG419:TVG423 UFC419:UFC423 UOY419:UOY423 UYU419:UYU423 VIQ419:VIQ423 VSM419:VSM423 WCI419:WCI423 WME419:WME423 WWA419:WWA423 WWA470:WWA472 WME470:WME472 WCI470:WCI472 VSM470:VSM472 VIQ470:VIQ472 UYU470:UYU472 UOY470:UOY472 UFC470:UFC472 TVG470:TVG472 TLK470:TLK472 TBO470:TBO472 SRS470:SRS472 SHW470:SHW472 RYA470:RYA472 ROE470:ROE472 REI470:REI472 QUM470:QUM472 QKQ470:QKQ472 QAU470:QAU472 PQY470:PQY472 PHC470:PHC472 OXG470:OXG472 ONK470:ONK472 ODO470:ODO472 NTS470:NTS472 NJW470:NJW472 NAA470:NAA472 MQE470:MQE472 MGI470:MGI472 LWM470:LWM472 LMQ470:LMQ472 LCU470:LCU472 KSY470:KSY472 KJC470:KJC472 JZG470:JZG472 JPK470:JPK472 JFO470:JFO472 IVS470:IVS472 ILW470:ILW472 ICA470:ICA472 HSE470:HSE472 HII470:HII472 GYM470:GYM472 GOQ470:GOQ472 GEU470:GEU472 FUY470:FUY472 FLC470:FLC472 FBG470:FBG472 ERK470:ERK472 EHO470:EHO472 DXS470:DXS472 DNW470:DNW472 DEA470:DEA472 CUE470:CUE472 CKI470:CKI472 CAM470:CAM472 BQQ470:BQQ472 BGU470:BGU472 AWY470:AWY472 ANC470:ANC472 ADG470:ADG472 TK470:TK472 JO470:JO472 WVU479:WVU486 WLY479:WLY486 WCC479:WCC486 VSG479:VSG486 VIK479:VIK486 UYO479:UYO486 UOS479:UOS486 UEW479:UEW486 TVA479:TVA486 TLE479:TLE486 TBI479:TBI486 SRM479:SRM486 SHQ479:SHQ486 RXU479:RXU486 RNY479:RNY486 REC479:REC486 QUG479:QUG486 QKK479:QKK486 QAO479:QAO486 PQS479:PQS486 PGW479:PGW486 OXA479:OXA486 ONE479:ONE486 ODI479:ODI486 NTM479:NTM486 NJQ479:NJQ486 MZU479:MZU486 MPY479:MPY486 MGC479:MGC486 LWG479:LWG486 LMK479:LMK486 LCO479:LCO486 KSS479:KSS486 KIW479:KIW486 JZA479:JZA486 JPE479:JPE486 JFI479:JFI486 IVM479:IVM486 ILQ479:ILQ486 IBU479:IBU486 HRY479:HRY486 HIC479:HIC486 GYG479:GYG486 GOK479:GOK486 GEO479:GEO486 FUS479:FUS486 FKW479:FKW486 FBA479:FBA486 ERE479:ERE486 EHI479:EHI486 DXM479:DXM486 DNQ479:DNQ486 DDU479:DDU486 CTY479:CTY486 CKC479:CKC486 CAG479:CAG486 BQK479:BQK486 BGO479:BGO486 AWS479:AWS486 AMW479:AMW486 ADA479:ADA486 TE479:TE486 JI479:JI486 K479:K486 P435 P463 P493 P569 P487 P395 K352:K354 JO370:JO377 TK370:TK377 ADG370:ADG377 ANC370:ANC377 AWY370:AWY377 BGU370:BGU377 BQQ370:BQQ377 CAM370:CAM377 CKI370:CKI377 CUE370:CUE377 DEA370:DEA377 DNW370:DNW377 DXS370:DXS377 EHO370:EHO377 ERK370:ERK377 FBG370:FBG377 FLC370:FLC377 FUY370:FUY377 GEU370:GEU377 GOQ370:GOQ377 GYM370:GYM377 HII370:HII377 HSE370:HSE377 ICA370:ICA377 ILW370:ILW377 IVS370:IVS377 JFO370:JFO377 JPK370:JPK377 JZG370:JZG377 KJC370:KJC377 KSY370:KSY377 LCU370:LCU377 LMQ370:LMQ377 LWM370:LWM377 MGI370:MGI377 MQE370:MQE377 NAA370:NAA377 NJW370:NJW377 NTS370:NTS377 ODO370:ODO377 ONK370:ONK377 OXG370:OXG377 PHC370:PHC377 PQY370:PQY377 QAU370:QAU377 QKQ370:QKQ377 QUM370:QUM377 REI370:REI377 ROE370:ROE377 RYA370:RYA377 SHW370:SHW377 SRS370:SRS377 TBO370:TBO377 TLK370:TLK377 TVG370:TVG377 UFC370:UFC377 UOY370:UOY377 UYU370:UYU377 VIQ370:VIQ377 VSM370:VSM377 WCI370:WCI377 WME370:WME377 WWA370:WWA377 WVU361:WVU397 WLY361:WLY397 WCC361:WCC397 VSG361:VSG397 VIK361:VIK397 UYO361:UYO397 UOS361:UOS397 UEW361:UEW397 TVA361:TVA397 TLE361:TLE397 TBI361:TBI397 SRM361:SRM397 SHQ361:SHQ397 RXU361:RXU397 RNY361:RNY397 REC361:REC397 QUG361:QUG397 QKK361:QKK397 QAO361:QAO397 PQS361:PQS397 PGW361:PGW397 OXA361:OXA397 ONE361:ONE397 ODI361:ODI397 NTM361:NTM397 NJQ361:NJQ397 MZU361:MZU397 MPY361:MPY397 MGC361:MGC397 LWG361:LWG397 LMK361:LMK397 LCO361:LCO397 KSS361:KSS397 KIW361:KIW397 JZA361:JZA397 JPE361:JPE397 JFI361:JFI397 IVM361:IVM397 ILQ361:ILQ397 IBU361:IBU397 HRY361:HRY397 HIC361:HIC397 GYG361:GYG397 GOK361:GOK397 GEO361:GEO397 FUS361:FUS397 FKW361:FKW397 FBA361:FBA397 ERE361:ERE397 EHI361:EHI397 DXM361:DXM397 DNQ361:DNQ397 DDU361:DDU397 CTY361:CTY397 CKC361:CKC397 CAG361:CAG397 BQK361:BQK397 BGO361:BGO397 AWS361:AWS397 AMW361:AMW397 ADA361:ADA397 TE361:TE397 JI361:JI397 K361:K397 SRM404:SRM474 SHQ404:SHQ474 WVU404:WVU474 TBI404:TBI474 TLE404:TLE474 TVA404:TVA474 UEW404:UEW474 UOS404:UOS474 UYO404:UYO474 VIK404:VIK474 VSG404:VSG474 WCC404:WCC474 WLY404:WLY474 K404:K474 JI404:JI474 TE404:TE474 ADA404:ADA474 AMW404:AMW474 AWS404:AWS474 BGO404:BGO474 BQK404:BQK474 CAG404:CAG474 CKC404:CKC474 CTY404:CTY474 DDU404:DDU474 DNQ404:DNQ474 DXM404:DXM474 EHI404:EHI474 ERE404:ERE474 FBA404:FBA474 FKW404:FKW474 FUS404:FUS474 GEO404:GEO474 GOK404:GOK474 GYG404:GYG474 HIC404:HIC474 HRY404:HRY474 IBU404:IBU474 ILQ404:ILQ474 IVM404:IVM474 JFI404:JFI474 JPE404:JPE474 JZA404:JZA474 KIW404:KIW474 KSS404:KSS474 LCO404:LCO474 LMK404:LMK474 LWG404:LWG474 MGC404:MGC474 MPY404:MPY474 MZU404:MZU474 NJQ404:NJQ474 NTM404:NTM474 ODI404:ODI474 ONE404:ONE474 OXA404:OXA474 PGW404:PGW474 PQS404:PQS474 QAO404:QAO474 QKK404:QKK474 QUG404:QUG474 REC404:REC474 RNY404:RNY474 RXU404:RXU474 WVU488:WVU511 WLY488:WLY511 WCC488:WCC511 VSG488:VSG511 VIK488:VIK511 UYO488:UYO511 UOS488:UOS511 UEW488:UEW511 TVA488:TVA511 TLE488:TLE511 TBI488:TBI511 SRM488:SRM511 SHQ488:SHQ511 RXU488:RXU511 RNY488:RNY511 REC488:REC511 QUG488:QUG511 QKK488:QKK511 QAO488:QAO511 PQS488:PQS511 PGW488:PGW511 OXA488:OXA511 ONE488:ONE511 ODI488:ODI511 NTM488:NTM511 NJQ488:NJQ511 MZU488:MZU511 MPY488:MPY511 MGC488:MGC511 LWG488:LWG511 LMK488:LMK511 LCO488:LCO511 KSS488:KSS511 KIW488:KIW511 JZA488:JZA511 JPE488:JPE511 JFI488:JFI511 IVM488:IVM511 ILQ488:ILQ511 IBU488:IBU511 HRY488:HRY511 HIC488:HIC511 GYG488:GYG511 GOK488:GOK511 GEO488:GEO511 FUS488:FUS511 FKW488:FKW511 FBA488:FBA511 ERE488:ERE511 EHI488:EHI511 DXM488:DXM511 DNQ488:DNQ511 DDU488:DDU511 CTY488:CTY511 CKC488:CKC511 CAG488:CAG511 BQK488:BQK511 BGO488:BGO511 AWS488:AWS511 AMW488:AMW511 ADA488:ADA511 TE488:TE511 JI488:JI511 K488:K511 UOX359:UOX517 UYT359:UYT517 VIP359:VIP517 VSL359:VSL517 WCH359:WCH517 WMD359:WMD517 WVZ359:WVZ517 JN359:JN517 TJ359:TJ517 ADF359:ADF517 ANB359:ANB517 AWX359:AWX517 BGT359:BGT517 BQP359:BQP517 CAL359:CAL517 CKH359:CKH517 CUD359:CUD517 DDZ359:DDZ517 DNV359:DNV517 DXR359:DXR517 EHN359:EHN517 ERJ359:ERJ517 FBF359:FBF517 FLB359:FLB517 FUX359:FUX517 GOP359:GOP517 GYL359:GYL517 HIH359:HIH517 HSD359:HSD517 IBZ359:IBZ517 ILV359:ILV517 IVR359:IVR517 JFN359:JFN517 JPJ359:JPJ517 JZF359:JZF517 KJB359:KJB517 KSX359:KSX517 LCT359:LCT517 LMP359:LMP517 LWL359:LWL517 MGH359:MGH517 MQD359:MQD517 MZZ359:MZZ517 NJV359:NJV517 NTR359:NTR517 ODN359:ODN517 ONJ359:ONJ517 OXF359:OXF517 PHB359:PHB517 PQX359:PQX517 QAT359:QAT517 QKP359:QKP517 QUL359:QUL517 REH359:REH517 ROD359:ROD517 RXZ359:RXZ517 SHV359:SHV517 SRR359:SRR517 TBN359:TBN517 TLJ359:TLJ517 GET359:GET517 TVF359:TVF517 UFB359:UFB517 K519:K577 NTM519:NTM577 ODI519:ODI577 ONE519:ONE577 OXA519:OXA577 LCO519:LCO577 LMK519:LMK577 LWG519:LWG577 MGC519:MGC577 WVU519:WVU577 PGW519:PGW577 PQS519:PQS577 QAO519:QAO577 QKK519:QKK577 QUG519:QUG577 REC519:REC577 MPY519:MPY577 RNY519:RNY577 RXU519:RXU577 SHQ519:SHQ577 SRM519:SRM577 TBI519:TBI577 TLE519:TLE577 TVA519:TVA577 UEW519:UEW577 UOS519:UOS577 UYO519:UYO577 VIK519:VIK577 VSG519:VSG577 MZU519:MZU577 WCC519:WCC577 NJQ519:NJQ577 WLY519:WLY577 JN518:JO577 TJ518:TK577 ADF518:ADG577 ANB518:ANC577 AWX518:AWY577 BGT518:BGU577 BQP518:BQQ577 CAL518:CAM577 CKH518:CKI577 CUD518:CUE577 DDZ518:DEA577 DNV518:DNW577 DXR518:DXS577 EHN518:EHO577 ERJ518:ERK577 FBF518:FBG577 FLB518:FLC577 FUX518:FUY577 GET518:GEU577 GOP518:GOQ577 GYL518:GYM577 HIH518:HII577 HSD518:HSE577 IBZ518:ICA577 ILV518:ILW577 IVR518:IVS577 JFN518:JFO577 JPJ518:JPK577 JZF518:JZG577 KJB518:KJC577 KSX518:KSY577 LCT518:LCU577 LMP518:LMQ577 LWL518:LWM577 MGH518:MGI577 MQD518:MQE577 MZZ518:NAA577 NJV518:NJW577 NTR518:NTS577 ODN518:ODO577 ONJ518:ONK577 OXF518:OXG577 PHB518:PHC577 PQX518:PQY577 QAT518:QAU577 QKP518:QKQ577 QUL518:QUM577 REH518:REI577 ROD518:ROE577 RXZ518:RYA577 SHV518:SHW577 SRR518:SRS577 TBN518:TBO577 TLJ518:TLK577 TVF518:TVG577 UFB518:UFC577 UOX518:UOY577 UYT518:UYU577 VIP518:VIQ577 VSL518:VSM577 WCH518:WCI577 WMD518:WME577 WVZ518:WWA577 JI519:JI577 TE519:TE577 ADA519:ADA577 AMW519:AMW577 AWS519:AWS577 BGO519:BGO577 BQK519:BQK577 CAG519:CAG577 CKC519:CKC577 CTY519:CTY577 DDU519:DDU577 DNQ519:DNQ577 DXM519:DXM577 EHI519:EHI577 ERE519:ERE577 FBA519:FBA577 FKW519:FKW577 FUS519:FUS577 GEO519:GEO577 GOK519:GOK577 GYG519:GYG577 HIC519:HIC577 HRY519:HRY577 IBU519:IBU577 ILQ519:ILQ577 IVM519:IVM577 JFI519:JFI577 JPE519:JPE577 JZA519:JZA577 KIW519:KIW577 KSS519:KSS577" xr:uid="{00000000-0002-0000-0200-000000000000}">
      <formula1>1</formula1>
    </dataValidation>
    <dataValidation type="whole" operator="greaterThanOrEqual" allowBlank="1" showInputMessage="1" showErrorMessage="1" sqref="JO455:JO457 TK455:TK457 ADG455:ADG457 ANC455:ANC457 AWY455:AWY457 BGU455:BGU457 BQQ455:BQQ457 CAM455:CAM457 CKI455:CKI457 CUE455:CUE457 DEA455:DEA457 DNW455:DNW457 DXS455:DXS457 EHO455:EHO457 ERK455:ERK457 FBG455:FBG457 FLC455:FLC457 FUY455:FUY457 GEU455:GEU457 GOQ455:GOQ457 GYM455:GYM457 HII455:HII457 HSE455:HSE457 ICA455:ICA457 ILW455:ILW457 IVS455:IVS457 JFO455:JFO457 JPK455:JPK457 JZG455:JZG457 KJC455:KJC457 KSY455:KSY457 LCU455:LCU457 LMQ455:LMQ457 LWM455:LWM457 MGI455:MGI457 MQE455:MQE457 NAA455:NAA457 NJW455:NJW457 NTS455:NTS457 ODO455:ODO457 ONK455:ONK457 OXG455:OXG457 PHC455:PHC457 PQY455:PQY457 QAU455:QAU457 QKQ455:QKQ457 QUM455:QUM457 REI455:REI457 ROE455:ROE457 RYA455:RYA457 SHW455:SHW457 SRS455:SRS457 TBO455:TBO457 TLK455:TLK457 TVG455:TVG457 UFC455:UFC457 UOY455:UOY457 UYU455:UYU457 VIQ455:VIQ457 VSM455:VSM457 WCI455:WCI457 WME455:WME457 WWA455:WWA457 JO508 TK508 ADG508 ANC508 AWY508 BGU508 BQQ508 CAM508 CKI508 CUE508 DEA508 DNW508 DXS508 EHO508 ERK508 FBG508 FLC508 FUY508 GEU508 GOQ508 GYM508 HII508 HSE508 ICA508 ILW508 IVS508 JFO508 JPK508 JZG508 KJC508 KSY508 LCU508 LMQ508 LWM508 MGI508 MQE508 NAA508 NJW508 NTS508 ODO508 ONK508 OXG508 PHC508 PQY508 QAU508 QKQ508 QUM508 REI508 ROE508 RYA508 SHW508 SRS508 TBO508 TLK508 TVG508 UFC508 UOY508 UYU508 VIQ508 VSM508 WCI508 WME508 WWA508 HSE389:HSE392 ICA389:ICA392 ILW389:ILW392 IVS389:IVS392 JFO389:JFO392 JPK389:JPK392 JZG389:JZG392 KJC389:KJC392 KSY389:KSY392 LCU389:LCU392 LMQ389:LMQ392 LWM389:LWM392 MGI389:MGI392 MQE389:MQE392 NAA389:NAA392 NJW389:NJW392 NTS389:NTS392 ODO389:ODO392 ONK389:ONK392 OXG389:OXG392 PHC389:PHC392 PQY389:PQY392 QAU389:QAU392 QKQ389:QKQ392 QUM389:QUM392 REI389:REI392 ROE389:ROE392 RYA389:RYA392 SHW389:SHW392 SRS389:SRS392 TBO389:TBO392 TLK389:TLK392 TVG389:TVG392 UFC389:UFC392 UOY389:UOY392 UYU389:UYU392 VIQ389:VIQ392 VSM389:VSM392 WCI389:WCI392 WME389:WME392 WWA389:WWA392 TK389:TK392 JO389:JO392 ADG389:ADG392 ANC389:ANC392 AWY389:AWY392 BGU389:BGU392 BQQ389:BQQ392 CAM389:CAM392 CKI389:CKI392 CUE389:CUE392 DEA389:DEA392 DNW389:DNW392 DXS389:DXS392 EHO389:EHO392 ERK389:ERK392 FBG389:FBG392 FLC389:FLC392 FUY389:FUY392 GEU389:GEU392 GOQ389:GOQ392 GYM389:GYM392 HII389:HII392 JO473:JO481 TK473:TK481 ADG473:ADG481 ANC473:ANC481 AWY473:AWY481 BGU473:BGU481 BQQ473:BQQ481 CAM473:CAM481 CKI473:CKI481 CUE473:CUE481 DEA473:DEA481 DNW473:DNW481 DXS473:DXS481 EHO473:EHO481 ERK473:ERK481 FBG473:FBG481 FLC473:FLC481 FUY473:FUY481 GEU473:GEU481 GOQ473:GOQ481 GYM473:GYM481 HII473:HII481 HSE473:HSE481 ICA473:ICA481 ILW473:ILW481 IVS473:IVS481 JFO473:JFO481 JPK473:JPK481 JZG473:JZG481 KJC473:KJC481 KSY473:KSY481 LCU473:LCU481 LMQ473:LMQ481 LWM473:LWM481 MGI473:MGI481 MQE473:MQE481 NAA473:NAA481 NJW473:NJW481 NTS473:NTS481 ODO473:ODO481 ONK473:ONK481 OXG473:OXG481 PHC473:PHC481 PQY473:PQY481 QAU473:QAU481 QKQ473:QKQ481 QUM473:QUM481 REI473:REI481 ROE473:ROE481 RYA473:RYA481 SHW473:SHW481 SRS473:SRS481 TBO473:TBO481 TLK473:TLK481 TVG473:TVG481 UFC473:UFC481 UOY473:UOY481 UYU473:UYU481 VIQ473:VIQ481 VSM473:VSM481 WCI473:WCI481 WME473:WME481 WWA473:WWA481 WWA394:WWA406 WME394:WME406 WCI394:WCI406 VSM394:VSM406 VIQ394:VIQ406 UYU394:UYU406 UOY394:UOY406 UFC394:UFC406 TVG394:TVG406 TLK394:TLK406 TBO394:TBO406 SRS394:SRS406 SHW394:SHW406 RYA394:RYA406 ROE394:ROE406 REI394:REI406 QUM394:QUM406 QKQ394:QKQ406 QAU394:QAU406 PQY394:PQY406 PHC394:PHC406 OXG394:OXG406 ONK394:ONK406 ODO394:ODO406 NTS394:NTS406 NJW394:NJW406 NAA394:NAA406 MQE394:MQE406 MGI394:MGI406 LWM394:LWM406 LMQ394:LMQ406 LCU394:LCU406 KSY394:KSY406 KJC394:KJC406 JZG394:JZG406 JPK394:JPK406 JFO394:JFO406 IVS394:IVS406 ILW394:ILW406 ICA394:ICA406 HSE394:HSE406 HII394:HII406 GYM394:GYM406 GOQ394:GOQ406 GEU394:GEU406 FUY394:FUY406 FLC394:FLC406 FBG394:FBG406 ERK394:ERK406 EHO394:EHO406 DXS394:DXS406 DNW394:DNW406 DEA394:DEA406 CUE394:CUE406 CKI394:CKI406 CAM394:CAM406 BQQ394:BQQ406 BGU394:BGU406 AWY394:AWY406 ANC394:ANC406 ADG394:ADG406 TK394:TK406 JO394:JO406 DEA424:DEA438 CUE424:CUE438 CKI424:CKI438 CAM424:CAM438 BQQ424:BQQ438 DNW424:DNW438 BGU424:BGU438 AWY424:AWY438 ANC424:ANC438 ADG424:ADG438 TK424:TK438 JO424:JO438 WWA424:WWA438 WME424:WME438 WCI424:WCI438 VSM424:VSM438 VIQ424:VIQ438 UYU424:UYU438 UOY424:UOY438 UFC424:UFC438 TVG424:TVG438 TLK424:TLK438 TBO424:TBO438 SRS424:SRS438 SHW424:SHW438 RYA424:RYA438 ROE424:ROE438 REI424:REI438 QUM424:QUM438 QKQ424:QKQ438 QAU424:QAU438 PQY424:PQY438 PHC424:PHC438 OXG424:OXG438 ONK424:ONK438 ODO424:ODO438 NTS424:NTS438 NJW424:NJW438 NAA424:NAA438 MQE424:MQE438 MGI424:MGI438 LWM424:LWM438 LMQ424:LMQ438 LCU424:LCU438 KSY424:KSY438 KJC424:KJC438 JZG424:JZG438 JPK424:JPK438 JFO424:JFO438 IVS424:IVS438 ILW424:ILW438 ICA424:ICA438 HSE424:HSE438 HII424:HII438 GYM424:GYM438 GOQ424:GOQ438 GEU424:GEU438 FUY424:FUY438 FLC424:FLC438 FBG424:FBG438 ERK424:ERK438 EHO424:EHO438 DXS424:DXS438 JO362:JO369 TK362:TK369 ADG362:ADG369 ANC362:ANC369 AWY362:AWY369 BGU362:BGU369 BQQ362:BQQ369 CAM362:CAM369 CKI362:CKI369 CUE362:CUE369 DEA362:DEA369 DNW362:DNW369 DXS362:DXS369 EHO362:EHO369 ERK362:ERK369 FBG362:FBG369 FLC362:FLC369 FUY362:FUY369 GEU362:GEU369 GOQ362:GOQ369 GYM362:GYM369 HII362:HII369 HSE362:HSE369 ICA362:ICA369 ILW362:ILW369 IVS362:IVS369 JFO362:JFO369 JPK362:JPK369 JZG362:JZG369 KJC362:KJC369 KSY362:KSY369 LCU362:LCU369 LMQ362:LMQ369 LWM362:LWM369 MGI362:MGI369 MQE362:MQE369 NAA362:NAA369 NJW362:NJW369 NTS362:NTS369 ODO362:ODO369 ONK362:ONK369 OXG362:OXG369 PHC362:PHC369 PQY362:PQY369 QAU362:QAU369 QKQ362:QKQ369 QUM362:QUM369 REI362:REI369 ROE362:ROE369 RYA362:RYA369 SHW362:SHW369 SRS362:SRS369 TBO362:TBO369 TLK362:TLK369 TVG362:TVG369 UFC362:UFC369 UOY362:UOY369 UYU362:UYU369 VIQ362:VIQ369 VSM362:VSM369 WCI362:WCI369 WME362:WME369 WWA362:WWA369 JO378:JO387 TK378:TK387 ADG378:ADG387 ANC378:ANC387 AWY378:AWY387 BGU378:BGU387 BQQ378:BQQ387 CAM378:CAM387 CKI378:CKI387 CUE378:CUE387 DEA378:DEA387 DNW378:DNW387 DXS378:DXS387 EHO378:EHO387 ERK378:ERK387 FBG378:FBG387 FLC378:FLC387 FUY378:FUY387 GEU378:GEU387 GOQ378:GOQ387 GYM378:GYM387 HII378:HII387 HSE378:HSE387 ICA378:ICA387 ILW378:ILW387 IVS378:IVS387 JFO378:JFO387 JPK378:JPK387 JZG378:JZG387 KJC378:KJC387 KSY378:KSY387 LCU378:LCU387 LMQ378:LMQ387 LWM378:LWM387 MGI378:MGI387 MQE378:MQE387 NAA378:NAA387 NJW378:NJW387 NTS378:NTS387 ODO378:ODO387 ONK378:ONK387 OXG378:OXG387 PHC378:PHC387 PQY378:PQY387 QAU378:QAU387 QKQ378:QKQ387 QUM378:QUM387 REI378:REI387 ROE378:ROE387 RYA378:RYA387 SHW378:SHW387 SRS378:SRS387 TBO378:TBO387 TLK378:TLK387 TVG378:TVG387 UFC378:UFC387 UOY378:UOY387 UYU378:UYU387 VIQ378:VIQ387 VSM378:VSM387 WCI378:WCI387 WME378:WME387 WWA378:WWA387 JO409:JO417 TK409:TK417 ADG409:ADG417 ANC409:ANC417 AWY409:AWY417 BGU409:BGU417 BQQ409:BQQ417 CAM409:CAM417 CKI409:CKI417 CUE409:CUE417 DEA409:DEA417 DNW409:DNW417 DXS409:DXS417 EHO409:EHO417 ERK409:ERK417 FBG409:FBG417 FLC409:FLC417 FUY409:FUY417 GEU409:GEU417 GOQ409:GOQ417 GYM409:GYM417 HII409:HII417 HSE409:HSE417 ICA409:ICA417 ILW409:ILW417 IVS409:IVS417 JFO409:JFO417 JPK409:JPK417 JZG409:JZG417 KJC409:KJC417 KSY409:KSY417 LCU409:LCU417 LMQ409:LMQ417 LWM409:LWM417 MGI409:MGI417 MQE409:MQE417 NAA409:NAA417 NJW409:NJW417 NTS409:NTS417 ODO409:ODO417 ONK409:ONK417 OXG409:OXG417 PHC409:PHC417 PQY409:PQY417 QAU409:QAU417 QKQ409:QKQ417 QUM409:QUM417 REI409:REI417 ROE409:ROE417 RYA409:RYA417 SHW409:SHW417 SRS409:SRS417 TBO409:TBO417 TLK409:TLK417 TVG409:TVG417 UFC409:UFC417 UOY409:UOY417 UYU409:UYU417 VIQ409:VIQ417 VSM409:VSM417 WCI409:WCI417 WME409:WME417 WWA409:WWA417 WWA441:WWA450 WME441:WME450 WCI441:WCI450 VSM441:VSM450 VIQ441:VIQ450 UYU441:UYU450 UOY441:UOY450 UFC441:UFC450 TVG441:TVG450 TLK441:TLK450 TBO441:TBO450 SRS441:SRS450 SHW441:SHW450 RYA441:RYA450 ROE441:ROE450 REI441:REI450 QUM441:QUM450 QKQ441:QKQ450 QAU441:QAU450 PQY441:PQY450 PHC441:PHC450 OXG441:OXG450 ONK441:ONK450 ODO441:ODO450 NTS441:NTS450 NJW441:NJW450 NAA441:NAA450 MQE441:MQE450 MGI441:MGI450 LWM441:LWM450 LMQ441:LMQ450 LCU441:LCU450 KSY441:KSY450 KJC441:KJC450 JZG441:JZG450 JPK441:JPK450 JFO441:JFO450 IVS441:IVS450 ILW441:ILW450 ICA441:ICA450 HSE441:HSE450 HII441:HII450 GYM441:GYM450 GOQ441:GOQ450 GEU441:GEU450 FUY441:FUY450 FLC441:FLC450 FBG441:FBG450 ERK441:ERK450 EHO441:EHO450 DXS441:DXS450 DNW441:DNW450 DEA441:DEA450 CUE441:CUE450 CKI441:CKI450 CAM441:CAM450 BQQ441:BQQ450 BGU441:BGU450 AWY441:AWY450 ANC441:ANC450 ADG441:ADG450 TK441:TK450 JO441:JO450 PQY459:PQY469 QAU459:QAU469 QKQ459:QKQ469 QUM459:QUM469 REI459:REI469 ROE459:ROE469 RYA459:RYA469 SHW459:SHW469 SRS459:SRS469 TBO459:TBO469 TLK459:TLK469 TVG459:TVG469 UFC459:UFC469 UOY459:UOY469 UYU459:UYU469 VIQ459:VIQ469 VSM459:VSM469 WCI459:WCI469 WWA459:WWA469 WME459:WME469 JO459:JO469 TK459:TK469 ADG459:ADG469 ANC459:ANC469 AWY459:AWY469 BGU459:BGU469 BQQ459:BQQ469 CAM459:CAM469 CKI459:CKI469 CUE459:CUE469 DEA459:DEA469 DNW459:DNW469 DXS459:DXS469 EHO459:EHO469 ERK459:ERK469 FBG459:FBG469 FLC459:FLC469 FUY459:FUY469 GEU459:GEU469 GOQ459:GOQ469 GYM459:GYM469 HII459:HII469 HSE459:HSE469 ICA459:ICA469 ILW459:ILW469 IVS459:IVS469 JFO459:JFO469 JPK459:JPK469 JZG459:JZG469 KJC459:KJC469 KSY459:KSY469 LCU459:LCU469 LMQ459:LMQ469 LWM459:LWM469 MGI459:MGI469 MQE459:MQE469 NAA459:NAA469 NJW459:NJW469 NTS459:NTS469 ODO459:ODO469 ONK459:ONK469 OXG459:OXG469 PHC459:PHC469 KSY492:KSY505 LCU492:LCU505 LMQ492:LMQ505 LWM492:LWM505 MGI492:MGI505 MQE492:MQE505 NAA492:NAA505 NJW492:NJW505 NTS492:NTS505 ODO492:ODO505 ONK492:ONK505 OXG492:OXG505 PHC492:PHC505 PQY492:PQY505 QAU492:QAU505 QKQ492:QKQ505 QUM492:QUM505 REI492:REI505 ROE492:ROE505 RYA492:RYA505 SHW492:SHW505 SRS492:SRS505 TBO492:TBO505 TLK492:TLK505 TVG492:TVG505 UFC492:UFC505 UOY492:UOY505 UYU492:UYU505 VIQ492:VIQ505 VSM492:VSM505 WCI492:WCI505 WME492:WME505 WWA492:WWA505 JO492:JO505 ADG492:ADG505 ANC492:ANC505 AWY492:AWY505 BGU492:BGU505 TK492:TK505 BQQ492:BQQ505 CAM492:CAM505 CKI492:CKI505 CUE492:CUE505 DEA492:DEA505 DNW492:DNW505 DXS492:DXS505 EHO492:EHO505 ERK492:ERK505 FBG492:FBG505 FLC492:FLC505 FUY492:FUY505 GEU492:GEU505 GOQ492:GOQ505 GYM492:GYM505 HII492:HII505 HSE492:HSE505 ICA492:ICA505 ILW492:ILW505 IVS492:IVS505 JFO492:JFO505 JPK492:JPK505 JZG492:JZG505 KJC492:KJC505 GYM510:GYM517 GOQ510:GOQ517 GEU510:GEU517 FUY510:FUY517 FLC510:FLC517 FBG510:FBG517 ERK510:ERK517 EHO510:EHO517 DXS510:DXS517 DNW510:DNW517 DEA510:DEA517 CUE510:CUE517 CKI510:CKI517 CAM510:CAM517 BQQ510:BQQ517 BGU510:BGU517 AWY510:AWY517 ANC510:ANC517 WWA510:WWA517 ADG510:ADG517 TK510:TK517 JO510:JO517 WME510:WME517 WCI510:WCI517 VSM510:VSM517 VIQ510:VIQ517 UYU510:UYU517 UOY510:UOY517 UFC510:UFC517 TVG510:TVG517 TLK510:TLK517 TBO510:TBO517 SRS510:SRS517 SHW510:SHW517 RYA510:RYA517 ROE510:ROE517 REI510:REI517 QUM510:QUM517 QKQ510:QKQ517 QAU510:QAU517 PQY510:PQY517 PHC510:PHC517 OXG510:OXG517 ONK510:ONK517 ODO510:ODO517 NTS510:NTS517 NJW510:NJW517 NAA510:NAA517 MQE510:MQE517 MGI510:MGI517 LWM510:LWM517 LMQ510:LMQ517 LCU510:LCU517 KSY510:KSY517 KJC510:KJC517 JZG510:JZG517 JPK510:JPK517 JFO510:JFO517 IVS510:IVS517 ILW510:ILW517 ICA510:ICA517 HSE510:HSE517 HII510:HII517" xr:uid="{00000000-0002-0000-0200-000001000000}">
      <formula1>0</formula1>
    </dataValidation>
    <dataValidation operator="greaterThanOrEqual" allowBlank="1" showInputMessage="1" showErrorMessage="1" sqref="P486" xr:uid="{0E7D41A1-576C-4E5B-8668-26BA1B9844BF}"/>
    <dataValidation allowBlank="1" showInputMessage="1" showErrorMessage="1" prompt="No modificar, celda con fórmula." sqref="N2:N97" xr:uid="{29AA1420-BA47-4566-BEE2-CD3400C2960D}"/>
  </dataValidations>
  <pageMargins left="0.31496062992125984" right="0.70866141732283472" top="1.1811023622047245" bottom="0.55118110236220474" header="0.31496062992125984" footer="0"/>
  <pageSetup scale="33" fitToHeight="0" orientation="landscape" r:id="rId1"/>
  <headerFooter>
    <oddHeader>&amp;L&amp;"Arial,Negrita"
Fecha de presentación:&amp;"Arial,Normal" 24 de octubre de 2017.&amp;C&amp;"Arial,Negrita"INFORME PRESENTADO A LA CONTRALORÍA GENERAL DE LA REPÚBLICA
SEGUIMIENTO PLAN DE MEJORAMIENTO
FORMULARIO N° 14.1</oddHeader>
    <oddFooter>&amp;L&amp;"Arial,Negrita"Elaboró:&amp;"Arial,Normal" Oficina de Control Interno.</oddFooter>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3</vt:i4>
      </vt:variant>
    </vt:vector>
  </HeadingPairs>
  <TitlesOfParts>
    <vt:vector size="6" baseType="lpstr">
      <vt:lpstr>INICIO</vt:lpstr>
      <vt:lpstr>SIGLAS DEPENDENCIAS</vt:lpstr>
      <vt:lpstr>PLAN DE MEJORAMIENTO CGR-INVIAS</vt:lpstr>
      <vt:lpstr>INICIO!Área_de_impresión</vt:lpstr>
      <vt:lpstr>'PLAN DE MEJORAMIENTO CGR-INVIAS'!Área_de_impresión</vt:lpstr>
      <vt:lpstr>'SIGLAS DEPENDENCIAS'!Área_de_impresión</vt:lpstr>
    </vt:vector>
  </TitlesOfParts>
  <Company>OFICINA DE PLANEACION-CGR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Plan de Mejoramiento CGR - INVIAS vigente.</dc:title>
  <dc:creator>Oficina de Control Interno;William Alfonso Artunduaga Bonilla</dc:creator>
  <cp:keywords>Reservado por la Oficina de Control Interno.;William Alfonso Artunduaga Bonilla</cp:keywords>
  <cp:lastModifiedBy>Administrador</cp:lastModifiedBy>
  <cp:lastPrinted>2023-01-06T16:29:01Z</cp:lastPrinted>
  <dcterms:created xsi:type="dcterms:W3CDTF">2003-11-14T08:59:56Z</dcterms:created>
  <dcterms:modified xsi:type="dcterms:W3CDTF">2023-01-27T16:56:57Z</dcterms:modified>
</cp:coreProperties>
</file>